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715" activeTab="1"/>
  </bookViews>
  <sheets>
    <sheet name="Departmental Data 07-08" sheetId="1" r:id="rId1"/>
    <sheet name="TaxItem Data 07-08" sheetId="2" r:id="rId2"/>
    <sheet name="Regional Data 07-08" sheetId="3" r:id="rId3"/>
  </sheets>
  <definedNames/>
  <calcPr fullCalcOnLoad="1"/>
</workbook>
</file>

<file path=xl/sharedStrings.xml><?xml version="1.0" encoding="utf-8"?>
<sst xmlns="http://schemas.openxmlformats.org/spreadsheetml/2006/main" count="438" uniqueCount="157">
  <si>
    <t>Limited Companies</t>
  </si>
  <si>
    <t>Parastatals</t>
  </si>
  <si>
    <t>Individuals</t>
  </si>
  <si>
    <t>Windfall Tax</t>
  </si>
  <si>
    <t>W/Tax (IRMD)</t>
  </si>
  <si>
    <t>Capital Gains Tax</t>
  </si>
  <si>
    <t>Shipping Tax</t>
  </si>
  <si>
    <t>Transport</t>
  </si>
  <si>
    <t>Misc.Collections</t>
  </si>
  <si>
    <t>W/Tax (G&amp;S)</t>
  </si>
  <si>
    <t>W/Tax Ins. Commission</t>
  </si>
  <si>
    <t>W/Tax Bank Interest</t>
  </si>
  <si>
    <t>Treasury Bills</t>
  </si>
  <si>
    <t>Rental Tax</t>
  </si>
  <si>
    <t>Gaming Tax</t>
  </si>
  <si>
    <t>Sub-total</t>
  </si>
  <si>
    <t>P.A.Y.E.</t>
  </si>
  <si>
    <t>B. Skills &amp; Dev.Levy</t>
  </si>
  <si>
    <t>GRAND TOTAL</t>
  </si>
  <si>
    <t>Less Transfers to refunds A/C &amp; VETA</t>
  </si>
  <si>
    <t>Ilala</t>
  </si>
  <si>
    <t>Kinondoni</t>
  </si>
  <si>
    <t>Temeke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</si>
  <si>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</si>
  <si>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</si>
  <si>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</si>
  <si>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</si>
  <si>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</si>
  <si>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</si>
  <si>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</si>
  <si>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</si>
  <si>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</si>
  <si>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</si>
  <si>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</si>
  <si>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</si>
  <si>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</si>
  <si>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</si>
  <si>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</si>
  <si>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</si>
  <si>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</si>
  <si>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</si>
  <si>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</si>
  <si>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Manyara</t>
  </si>
  <si>
    <t>Less:Transfers to refunds A/C &amp; VETA</t>
  </si>
  <si>
    <t>Excise Duty- Local</t>
  </si>
  <si>
    <t>Beer</t>
  </si>
  <si>
    <t>Cigarettes</t>
  </si>
  <si>
    <t>Soft Drinks</t>
  </si>
  <si>
    <t>Spirits/Konyagi</t>
  </si>
  <si>
    <t>Mobile Phone</t>
  </si>
  <si>
    <t>S/Plastic bags</t>
  </si>
  <si>
    <t>Wine</t>
  </si>
  <si>
    <t>Other products(DSTV</t>
  </si>
  <si>
    <t>Sub-Total</t>
  </si>
  <si>
    <t>VAT-Local</t>
  </si>
  <si>
    <t>Petroleum</t>
  </si>
  <si>
    <t>Textiles</t>
  </si>
  <si>
    <t>Soap &amp; Detergents</t>
  </si>
  <si>
    <t>Sugar</t>
  </si>
  <si>
    <t>Others</t>
  </si>
  <si>
    <t>Business Licence</t>
  </si>
  <si>
    <t>Departure Charges</t>
  </si>
  <si>
    <t>Motor Vehicle Taxes</t>
  </si>
  <si>
    <t>Stamp Duty</t>
  </si>
  <si>
    <t>Sub Total</t>
  </si>
  <si>
    <t>Non Tax Revenue</t>
  </si>
  <si>
    <t>Less Tran. Refund A/C</t>
  </si>
  <si>
    <t>M/V Plate no.</t>
  </si>
  <si>
    <t>Treasury Voucher</t>
  </si>
  <si>
    <t>Less: Transfers to refunds A/C &amp; VETA</t>
  </si>
  <si>
    <t>Treasury V.</t>
  </si>
  <si>
    <t>Total non-targeted</t>
  </si>
  <si>
    <t>Import Duty</t>
  </si>
  <si>
    <t>Excise Duty-Imports</t>
  </si>
  <si>
    <t>Excise Duty Petroleum</t>
  </si>
  <si>
    <t>VAT-Imports</t>
  </si>
  <si>
    <t>VAT- Petroleum</t>
  </si>
  <si>
    <t>Fuel Levy</t>
  </si>
  <si>
    <t>Other Import charges</t>
  </si>
  <si>
    <t>Exports Duty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</si>
  <si>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</si>
  <si>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</si>
  <si>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</si>
  <si>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</si>
  <si>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</si>
  <si>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</si>
  <si>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</si>
  <si>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</si>
  <si>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DTI-Processing fees</t>
  </si>
  <si>
    <t>1.2%Destination Insp.Fee</t>
  </si>
  <si>
    <t>D'Salaam SC</t>
  </si>
  <si>
    <t>MJKNIA</t>
  </si>
  <si>
    <t>Less Transfers to refunds A/C</t>
  </si>
  <si>
    <t>Sprits</t>
  </si>
  <si>
    <t>Stamp duty</t>
  </si>
  <si>
    <t>Corporate Taxes</t>
  </si>
  <si>
    <t>PAYE</t>
  </si>
  <si>
    <t>B.Skills &amp; Dev.Levy</t>
  </si>
  <si>
    <t>July</t>
  </si>
  <si>
    <t>Excise Duty-on wine and sprit</t>
  </si>
  <si>
    <t>Departure charges</t>
  </si>
  <si>
    <t>Exp- Duty-cash/nut</t>
  </si>
  <si>
    <t>August</t>
  </si>
  <si>
    <t>September</t>
  </si>
  <si>
    <t>Total</t>
  </si>
  <si>
    <t>DEPARTMENT</t>
  </si>
  <si>
    <t>Customs and Excise</t>
  </si>
  <si>
    <t>Large Taxpayers</t>
  </si>
  <si>
    <t>Add:Treasury Voucher</t>
  </si>
  <si>
    <t>TAX ITEM</t>
  </si>
  <si>
    <t>Less Transfers to refunds A/C.</t>
  </si>
  <si>
    <t>Add: M.V. Plate</t>
  </si>
  <si>
    <t>Add: DTI Processing Fee</t>
  </si>
  <si>
    <t>Add: 1.2% Destination Insp. Fee</t>
  </si>
  <si>
    <t>Domestic Revenue</t>
  </si>
  <si>
    <t>Cement</t>
  </si>
  <si>
    <t>Electricity</t>
  </si>
  <si>
    <t>Telephone</t>
  </si>
  <si>
    <t>W/Tax on Goods &amp;services</t>
  </si>
  <si>
    <t>W/Tax on IRMD</t>
  </si>
  <si>
    <t>W/Tax on Bank Interest</t>
  </si>
  <si>
    <t>Other Withholding Taxes</t>
  </si>
  <si>
    <t>Less Direct Tax Refunds</t>
  </si>
  <si>
    <t>Less VAT Refunds</t>
  </si>
  <si>
    <t>1st Quarter 2007/08</t>
  </si>
  <si>
    <t>Direct Taxes</t>
  </si>
  <si>
    <t>2nd Quarter 2007/08</t>
  </si>
  <si>
    <t>October</t>
  </si>
  <si>
    <t>November</t>
  </si>
  <si>
    <t>December</t>
  </si>
  <si>
    <t>Less MV. Plate no fees paid</t>
  </si>
  <si>
    <t>Less:Transf:12%DI &amp; Proc.</t>
  </si>
  <si>
    <t>Add: Treasury Vouchers</t>
  </si>
  <si>
    <t>Less: MV Plate No. Fees Paid</t>
  </si>
  <si>
    <t>Less Transfers: DTI &amp; 1.2% Fees Paid</t>
  </si>
  <si>
    <t>Source: Tanzania Revenue Authority</t>
  </si>
  <si>
    <t>Large Taxpayers (Itemwise) - Department for 2007/2008</t>
  </si>
  <si>
    <t>Customs and Excise (Itemwise) - Department for 2007/2008</t>
  </si>
  <si>
    <t>Indirect Tax (Itemwise) - Domestic Revenue Department for 2007/2008</t>
  </si>
  <si>
    <t>Direct Tax (Itemwise) - Domestic Revenue Department for 2007/2008</t>
  </si>
  <si>
    <t>Direct Tax (Regional wise) - Domestic Revenue Department for 2007/2008</t>
  </si>
  <si>
    <t>Indirect Tax (Regional wise) - Domestic Revenue Department for 2007/2008</t>
  </si>
  <si>
    <t>Customs and Excise (Regional wise) - Department for 2007/2008</t>
  </si>
  <si>
    <t>Large Taxpayers Department for 2007/2008</t>
  </si>
  <si>
    <t>Departmental revenue collections in quarterly for 2007/2008</t>
  </si>
  <si>
    <t>3rd Quarter 2007/08</t>
  </si>
  <si>
    <t>January</t>
  </si>
  <si>
    <t>February</t>
  </si>
  <si>
    <t>March</t>
  </si>
  <si>
    <t>4th Quarter 2007/08</t>
  </si>
  <si>
    <t>April</t>
  </si>
  <si>
    <t>May</t>
  </si>
  <si>
    <t>June</t>
  </si>
  <si>
    <t>Millions TShs</t>
  </si>
  <si>
    <t>TOTAL (GROSS)</t>
  </si>
  <si>
    <t>TOTAL (NET)</t>
  </si>
  <si>
    <t>Non-Tax Revenue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</si>
</sst>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_);_(* \(#,##0\);_(* &quot;-&quot;??_);_(@_)"/>
    <numFmt numFmtId="167" formatCode="0.0%"/>
    <numFmt numFmtId="168" formatCode="_-* #,##0.0_-;\-* #,##0.0_-;_-* &quot;-&quot;?_-;_-@_-"/>
    <numFmt numFmtId="169" formatCode="_-* #,##0.0_-;\-* #,##0.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ahoma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lightGray"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164" fontId="4" fillId="3" borderId="1" xfId="15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164" fontId="0" fillId="4" borderId="1" xfId="15" applyNumberFormat="1" applyFill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0" applyNumberFormat="1" applyBorder="1" applyAlignment="1">
      <alignment/>
    </xf>
    <xf numFmtId="164" fontId="4" fillId="0" borderId="1" xfId="15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indent="1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164" fontId="0" fillId="0" borderId="1" xfId="15" applyNumberFormat="1" applyFont="1" applyBorder="1" applyAlignment="1">
      <alignment/>
    </xf>
    <xf numFmtId="166" fontId="0" fillId="0" borderId="0" xfId="15" applyNumberFormat="1" applyAlignment="1">
      <alignment/>
    </xf>
    <xf numFmtId="164" fontId="0" fillId="0" borderId="0" xfId="15" applyNumberFormat="1" applyFill="1" applyBorder="1" applyAlignment="1">
      <alignment/>
    </xf>
    <xf numFmtId="168" fontId="0" fillId="0" borderId="1" xfId="0" applyNumberFormat="1" applyFont="1" applyBorder="1" applyAlignment="1">
      <alignment/>
    </xf>
    <xf numFmtId="168" fontId="0" fillId="0" borderId="2" xfId="0" applyNumberFormat="1" applyFont="1" applyFill="1" applyBorder="1" applyAlignment="1">
      <alignment/>
    </xf>
    <xf numFmtId="168" fontId="4" fillId="0" borderId="1" xfId="0" applyNumberFormat="1" applyFont="1" applyBorder="1" applyAlignment="1">
      <alignment/>
    </xf>
    <xf numFmtId="169" fontId="0" fillId="0" borderId="1" xfId="15" applyNumberFormat="1" applyBorder="1" applyAlignment="1">
      <alignment/>
    </xf>
    <xf numFmtId="164" fontId="0" fillId="0" borderId="1" xfId="15" applyNumberForma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6" fontId="0" fillId="0" borderId="1" xfId="0" applyNumberFormat="1" applyBorder="1" applyAlignment="1">
      <alignment/>
    </xf>
    <xf numFmtId="0" fontId="8" fillId="0" borderId="0" xfId="0" applyFont="1" applyBorder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164" fontId="4" fillId="3" borderId="1" xfId="15" applyNumberFormat="1" applyFont="1" applyFill="1" applyBorder="1" applyAlignment="1">
      <alignment horizontal="center"/>
    </xf>
    <xf numFmtId="0" fontId="2" fillId="2" borderId="1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">
      <selection activeCell="A10" sqref="A10"/>
    </sheetView>
  </sheetViews>
  <sheetFormatPr defaultColWidth="9.140625" defaultRowHeight="12.75"/>
  <cols>
    <col min="1" max="1" width="35.28125" style="0" customWidth="1"/>
    <col min="2" max="3" width="12.00390625" style="0" bestFit="1" customWidth="1"/>
    <col min="4" max="4" width="12.28125" style="0" customWidth="1"/>
    <col min="5" max="5" width="13.140625" style="0" bestFit="1" customWidth="1"/>
    <col min="6" max="6" width="13.28125" style="0" customWidth="1"/>
    <col min="7" max="7" width="14.7109375" style="0" customWidth="1"/>
    <col min="8" max="8" width="13.28125" style="0" customWidth="1"/>
    <col min="9" max="9" width="14.28125" style="0" customWidth="1"/>
    <col min="10" max="10" width="12.8515625" style="0" bestFit="1" customWidth="1"/>
    <col min="11" max="11" width="11.28125" style="0" bestFit="1" customWidth="1"/>
    <col min="12" max="12" width="12.421875" style="0" customWidth="1"/>
    <col min="13" max="13" width="14.140625" style="0" customWidth="1"/>
    <col min="14" max="15" width="12.28125" style="0" customWidth="1"/>
    <col min="16" max="16" width="11.57421875" style="0" customWidth="1"/>
    <col min="17" max="17" width="13.140625" style="1" customWidth="1"/>
  </cols>
  <sheetData>
    <row r="1" ht="15.75">
      <c r="A1" s="23" t="s">
        <v>144</v>
      </c>
    </row>
    <row r="2" spans="1:17" ht="15.75">
      <c r="A2" s="23"/>
      <c r="Q2" s="38" t="s">
        <v>153</v>
      </c>
    </row>
    <row r="3" spans="1:17" ht="12.75">
      <c r="A3" s="40" t="s">
        <v>105</v>
      </c>
      <c r="B3" s="39" t="s">
        <v>124</v>
      </c>
      <c r="C3" s="39"/>
      <c r="D3" s="39"/>
      <c r="E3" s="39"/>
      <c r="F3" s="39" t="s">
        <v>126</v>
      </c>
      <c r="G3" s="39"/>
      <c r="H3" s="39"/>
      <c r="I3" s="39"/>
      <c r="J3" s="39" t="s">
        <v>145</v>
      </c>
      <c r="K3" s="39"/>
      <c r="L3" s="39"/>
      <c r="M3" s="39"/>
      <c r="N3" s="39" t="s">
        <v>149</v>
      </c>
      <c r="O3" s="39"/>
      <c r="P3" s="39"/>
      <c r="Q3" s="39"/>
    </row>
    <row r="4" spans="1:17" ht="12.75">
      <c r="A4" s="40"/>
      <c r="B4" s="4" t="s">
        <v>98</v>
      </c>
      <c r="C4" s="5" t="s">
        <v>102</v>
      </c>
      <c r="D4" s="5" t="s">
        <v>103</v>
      </c>
      <c r="E4" s="21" t="s">
        <v>104</v>
      </c>
      <c r="F4" s="8" t="s">
        <v>127</v>
      </c>
      <c r="G4" s="8" t="s">
        <v>128</v>
      </c>
      <c r="H4" s="8" t="s">
        <v>129</v>
      </c>
      <c r="I4" s="8" t="s">
        <v>104</v>
      </c>
      <c r="J4" s="8" t="s">
        <v>146</v>
      </c>
      <c r="K4" s="8" t="s">
        <v>147</v>
      </c>
      <c r="L4" s="8" t="s">
        <v>148</v>
      </c>
      <c r="M4" s="8" t="s">
        <v>104</v>
      </c>
      <c r="N4" s="8" t="s">
        <v>150</v>
      </c>
      <c r="O4" s="8" t="s">
        <v>151</v>
      </c>
      <c r="P4" s="8" t="s">
        <v>152</v>
      </c>
      <c r="Q4" s="8" t="s">
        <v>104</v>
      </c>
    </row>
    <row r="5" spans="1:17" ht="12.75">
      <c r="A5" s="2" t="s">
        <v>114</v>
      </c>
      <c r="B5" s="12">
        <f>'TaxItem Data 07-08'!B23+'TaxItem Data 07-08'!B58</f>
        <v>36136.0136791</v>
      </c>
      <c r="C5" s="12">
        <f>'TaxItem Data 07-08'!C23+'TaxItem Data 07-08'!C58</f>
        <v>42109.721835389995</v>
      </c>
      <c r="D5" s="12">
        <f>'TaxItem Data 07-08'!D23+'TaxItem Data 07-08'!D58</f>
        <v>50299.37590232001</v>
      </c>
      <c r="E5" s="12">
        <f aca="true" t="shared" si="0" ref="E5:E16">SUM(B5:D5)</f>
        <v>128545.11141681</v>
      </c>
      <c r="F5" s="12">
        <f>'TaxItem Data 07-08'!F23+'TaxItem Data 07-08'!F58</f>
        <v>41018.998671350026</v>
      </c>
      <c r="G5" s="12">
        <f>'TaxItem Data 07-08'!G23+'TaxItem Data 07-08'!G58</f>
        <v>41120.53033345</v>
      </c>
      <c r="H5" s="12">
        <f>'TaxItem Data 07-08'!H23+'TaxItem Data 07-08'!H58</f>
        <v>58036.06523806999</v>
      </c>
      <c r="I5" s="12">
        <f aca="true" t="shared" si="1" ref="I5:I16">SUM(F5:H5)</f>
        <v>140175.59424287</v>
      </c>
      <c r="J5" s="12">
        <f>'TaxItem Data 07-08'!J23+'TaxItem Data 07-08'!J58</f>
        <v>39501.1503858</v>
      </c>
      <c r="K5" s="12">
        <f>'TaxItem Data 07-08'!K23+'TaxItem Data 07-08'!K58</f>
        <v>47188.40266544</v>
      </c>
      <c r="L5" s="12">
        <f>'TaxItem Data 07-08'!L23+'TaxItem Data 07-08'!L58</f>
        <v>59355.74018013</v>
      </c>
      <c r="M5" s="12">
        <f>SUM(J5:L5)</f>
        <v>146045.29323137</v>
      </c>
      <c r="N5" s="12">
        <f>'TaxItem Data 07-08'!N23+'TaxItem Data 07-08'!N58</f>
        <v>44193.98492376</v>
      </c>
      <c r="O5" s="12">
        <f>'TaxItem Data 07-08'!O23+'TaxItem Data 07-08'!O58</f>
        <v>50717.899999999994</v>
      </c>
      <c r="P5" s="12">
        <f>'TaxItem Data 07-08'!P23+'TaxItem Data 07-08'!P58</f>
        <v>54719.23489505</v>
      </c>
      <c r="Q5" s="12">
        <f>SUM(N5:P5)</f>
        <v>149631.11981881</v>
      </c>
    </row>
    <row r="6" spans="1:17" ht="12.75">
      <c r="A6" s="2" t="s">
        <v>106</v>
      </c>
      <c r="B6" s="12">
        <f>'TaxItem Data 07-08'!B91</f>
        <v>129725.18137194996</v>
      </c>
      <c r="C6" s="12">
        <f>'TaxItem Data 07-08'!C91</f>
        <v>128794.10265431996</v>
      </c>
      <c r="D6" s="12">
        <f>'TaxItem Data 07-08'!D91</f>
        <v>133473.52658195997</v>
      </c>
      <c r="E6" s="12">
        <f t="shared" si="0"/>
        <v>391992.8106082299</v>
      </c>
      <c r="F6" s="12">
        <f>'TaxItem Data 07-08'!F91</f>
        <v>130511.13499172998</v>
      </c>
      <c r="G6" s="12">
        <f>'TaxItem Data 07-08'!G91</f>
        <v>130800.40904269999</v>
      </c>
      <c r="H6" s="12">
        <f>'TaxItem Data 07-08'!H91</f>
        <v>124850.22245611015</v>
      </c>
      <c r="I6" s="12">
        <f t="shared" si="1"/>
        <v>386161.7664905401</v>
      </c>
      <c r="J6" s="12">
        <f>'TaxItem Data 07-08'!J91</f>
        <v>118696.94300695998</v>
      </c>
      <c r="K6" s="12">
        <f>'TaxItem Data 07-08'!K91</f>
        <v>110875.28586882996</v>
      </c>
      <c r="L6" s="12">
        <f>'TaxItem Data 07-08'!L91</f>
        <v>110964.65048404</v>
      </c>
      <c r="M6" s="12">
        <f>SUM(J6:L6)</f>
        <v>340536.87935982994</v>
      </c>
      <c r="N6" s="12">
        <f>'TaxItem Data 07-08'!N91</f>
        <v>131042.00578795002</v>
      </c>
      <c r="O6" s="12">
        <f>'TaxItem Data 07-08'!O91</f>
        <v>129932.39999999998</v>
      </c>
      <c r="P6" s="12">
        <f>'TaxItem Data 07-08'!P91</f>
        <v>135727.53795778</v>
      </c>
      <c r="Q6" s="12">
        <f>SUM(N6:P6)</f>
        <v>396701.94374573</v>
      </c>
    </row>
    <row r="7" spans="1:17" ht="12.75">
      <c r="A7" s="2" t="s">
        <v>107</v>
      </c>
      <c r="B7" s="12">
        <f>'TaxItem Data 07-08'!B135</f>
        <v>82565.70461486</v>
      </c>
      <c r="C7" s="12">
        <f>'TaxItem Data 07-08'!C135</f>
        <v>91364.75530131001</v>
      </c>
      <c r="D7" s="12">
        <f>'TaxItem Data 07-08'!D135</f>
        <v>136733.80257614</v>
      </c>
      <c r="E7" s="12">
        <f t="shared" si="0"/>
        <v>310664.26249231</v>
      </c>
      <c r="F7" s="12">
        <f>'TaxItem Data 07-08'!F135</f>
        <v>97921.92332331001</v>
      </c>
      <c r="G7" s="12">
        <f>'TaxItem Data 07-08'!G135</f>
        <v>97468.74916862001</v>
      </c>
      <c r="H7" s="12">
        <f>'TaxItem Data 07-08'!H135</f>
        <v>154286.70245704002</v>
      </c>
      <c r="I7" s="12">
        <f t="shared" si="1"/>
        <v>349677.37494897004</v>
      </c>
      <c r="J7" s="12">
        <f>'TaxItem Data 07-08'!J135</f>
        <v>119428.85124752003</v>
      </c>
      <c r="K7" s="12">
        <f>'TaxItem Data 07-08'!K135</f>
        <v>97879.45250901999</v>
      </c>
      <c r="L7" s="12">
        <f>'TaxItem Data 07-08'!L135</f>
        <v>149838.55993087</v>
      </c>
      <c r="M7" s="12">
        <f>SUM(J7:L7)</f>
        <v>367146.86368741</v>
      </c>
      <c r="N7" s="12">
        <f>'TaxItem Data 07-08'!N135</f>
        <v>100027.88472574</v>
      </c>
      <c r="O7" s="12">
        <f>'TaxItem Data 07-08'!O135</f>
        <v>96694.4</v>
      </c>
      <c r="P7" s="12">
        <f>'TaxItem Data 07-08'!P135</f>
        <v>161825.50558077003</v>
      </c>
      <c r="Q7" s="12">
        <f>SUM(N7:P7)</f>
        <v>358547.79030651005</v>
      </c>
    </row>
    <row r="8" spans="1:17" ht="12.75">
      <c r="A8" s="3" t="s">
        <v>154</v>
      </c>
      <c r="B8" s="17">
        <f aca="true" t="shared" si="2" ref="B8:I8">SUM(B5:B7)</f>
        <v>248426.89966590996</v>
      </c>
      <c r="C8" s="17">
        <f t="shared" si="2"/>
        <v>262268.57979101996</v>
      </c>
      <c r="D8" s="17">
        <f t="shared" si="2"/>
        <v>320506.70506042</v>
      </c>
      <c r="E8" s="17">
        <f t="shared" si="2"/>
        <v>831202.1845173499</v>
      </c>
      <c r="F8" s="17">
        <f t="shared" si="2"/>
        <v>269452.05698639003</v>
      </c>
      <c r="G8" s="17">
        <f t="shared" si="2"/>
        <v>269389.68854477</v>
      </c>
      <c r="H8" s="17">
        <f t="shared" si="2"/>
        <v>337172.9901512202</v>
      </c>
      <c r="I8" s="17">
        <f t="shared" si="2"/>
        <v>876014.7356823802</v>
      </c>
      <c r="J8" s="17">
        <f aca="true" t="shared" si="3" ref="J8:Q8">SUM(J5:J7)</f>
        <v>277626.94464028</v>
      </c>
      <c r="K8" s="17">
        <f t="shared" si="3"/>
        <v>255943.14104328994</v>
      </c>
      <c r="L8" s="17">
        <f t="shared" si="3"/>
        <v>320158.95059504</v>
      </c>
      <c r="M8" s="17">
        <f t="shared" si="3"/>
        <v>853729.0362786099</v>
      </c>
      <c r="N8" s="17">
        <f t="shared" si="3"/>
        <v>275263.87543745</v>
      </c>
      <c r="O8" s="17">
        <f t="shared" si="3"/>
        <v>277344.69999999995</v>
      </c>
      <c r="P8" s="17">
        <f t="shared" si="3"/>
        <v>352272.27843360003</v>
      </c>
      <c r="Q8" s="17">
        <f t="shared" si="3"/>
        <v>904880.85387105</v>
      </c>
    </row>
    <row r="9" spans="1:17" ht="12.75" customHeight="1">
      <c r="A9" s="24" t="s">
        <v>69</v>
      </c>
      <c r="B9" s="12">
        <f>'TaxItem Data 07-08'!B24+'TaxItem Data 07-08'!B59+'TaxItem Data 07-08'!B92+'TaxItem Data 07-08'!B136+'TaxItem Data 07-08'!B137</f>
        <v>8892.8</v>
      </c>
      <c r="C9" s="12">
        <f>'TaxItem Data 07-08'!C24+'TaxItem Data 07-08'!C59+'TaxItem Data 07-08'!C92+'TaxItem Data 07-08'!C136+'TaxItem Data 07-08'!C137</f>
        <v>8980.5</v>
      </c>
      <c r="D9" s="12">
        <f>'TaxItem Data 07-08'!D24+'TaxItem Data 07-08'!D59+'TaxItem Data 07-08'!D92+'TaxItem Data 07-08'!D136+'TaxItem Data 07-08'!D137</f>
        <v>9866.79692819</v>
      </c>
      <c r="E9" s="12">
        <f t="shared" si="0"/>
        <v>27740.09692819</v>
      </c>
      <c r="F9" s="12">
        <f>'TaxItem Data 07-08'!F24+'TaxItem Data 07-08'!F59+'TaxItem Data 07-08'!F92+'TaxItem Data 07-08'!F136+'TaxItem Data 07-08'!F137</f>
        <v>9866.8</v>
      </c>
      <c r="G9" s="12">
        <f>'TaxItem Data 07-08'!G24+'TaxItem Data 07-08'!G59+'TaxItem Data 07-08'!G92+'TaxItem Data 07-08'!G136+'TaxItem Data 07-08'!G137</f>
        <v>10386.8</v>
      </c>
      <c r="H9" s="12">
        <f>'TaxItem Data 07-08'!H24+'TaxItem Data 07-08'!H59+'TaxItem Data 07-08'!H92+'TaxItem Data 07-08'!H136+'TaxItem Data 07-08'!H137</f>
        <v>10386.8</v>
      </c>
      <c r="I9" s="12">
        <f t="shared" si="1"/>
        <v>30640.399999999998</v>
      </c>
      <c r="J9" s="12">
        <f>'TaxItem Data 07-08'!J24+'TaxItem Data 07-08'!J59+'TaxItem Data 07-08'!J92+'TaxItem Data 07-08'!J136+'TaxItem Data 07-08'!J137</f>
        <v>10386.8</v>
      </c>
      <c r="K9" s="12">
        <f>'TaxItem Data 07-08'!K24+'TaxItem Data 07-08'!K59+'TaxItem Data 07-08'!K92+'TaxItem Data 07-08'!K136+'TaxItem Data 07-08'!K137</f>
        <v>10386.795972786667</v>
      </c>
      <c r="L9" s="12">
        <f>'TaxItem Data 07-08'!L24+'TaxItem Data 07-08'!L59+'TaxItem Data 07-08'!L92+'TaxItem Data 07-08'!L136+'TaxItem Data 07-08'!L137</f>
        <v>10386.8</v>
      </c>
      <c r="M9" s="12">
        <f>SUM(J9:L9)</f>
        <v>31160.395972786664</v>
      </c>
      <c r="N9" s="12">
        <f>'TaxItem Data 07-08'!N24+'TaxItem Data 07-08'!N59+'TaxItem Data 07-08'!N92+'TaxItem Data 07-08'!N136+'TaxItem Data 07-08'!N137</f>
        <v>10386.8</v>
      </c>
      <c r="O9" s="12">
        <f>'TaxItem Data 07-08'!O24+'TaxItem Data 07-08'!O59+'TaxItem Data 07-08'!O92+'TaxItem Data 07-08'!O136+'TaxItem Data 07-08'!O137</f>
        <v>10432.466666666667</v>
      </c>
      <c r="P9" s="12">
        <f>'TaxItem Data 07-08'!P24+'TaxItem Data 07-08'!P59+'TaxItem Data 07-08'!P92+'TaxItem Data 07-08'!P136+'TaxItem Data 07-08'!P137</f>
        <v>10386.8</v>
      </c>
      <c r="Q9" s="12">
        <f>SUM(N9:P9)</f>
        <v>31206.066666666666</v>
      </c>
    </row>
    <row r="10" spans="1:17" ht="12.75">
      <c r="A10" s="3" t="s">
        <v>155</v>
      </c>
      <c r="B10" s="17">
        <f aca="true" t="shared" si="4" ref="B10:I10">B8-B9</f>
        <v>239534.09966590998</v>
      </c>
      <c r="C10" s="17">
        <f t="shared" si="4"/>
        <v>253288.07979101996</v>
      </c>
      <c r="D10" s="17">
        <f t="shared" si="4"/>
        <v>310639.90813223</v>
      </c>
      <c r="E10" s="17">
        <f t="shared" si="4"/>
        <v>803462.08758916</v>
      </c>
      <c r="F10" s="17">
        <f t="shared" si="4"/>
        <v>259585.25698639004</v>
      </c>
      <c r="G10" s="17">
        <f t="shared" si="4"/>
        <v>259002.88854477002</v>
      </c>
      <c r="H10" s="17">
        <f t="shared" si="4"/>
        <v>326786.1901512202</v>
      </c>
      <c r="I10" s="17">
        <f t="shared" si="4"/>
        <v>845374.3356823801</v>
      </c>
      <c r="J10" s="17">
        <f aca="true" t="shared" si="5" ref="J10:Q10">J8-J9</f>
        <v>267240.14464028</v>
      </c>
      <c r="K10" s="17">
        <f t="shared" si="5"/>
        <v>245556.34507050327</v>
      </c>
      <c r="L10" s="17">
        <f t="shared" si="5"/>
        <v>309772.15059504</v>
      </c>
      <c r="M10" s="17">
        <f t="shared" si="5"/>
        <v>822568.6403058232</v>
      </c>
      <c r="N10" s="17">
        <f t="shared" si="5"/>
        <v>264877.07543745</v>
      </c>
      <c r="O10" s="17">
        <f t="shared" si="5"/>
        <v>266912.2333333333</v>
      </c>
      <c r="P10" s="17">
        <f t="shared" si="5"/>
        <v>341885.47843360004</v>
      </c>
      <c r="Q10" s="17">
        <f t="shared" si="5"/>
        <v>873674.7872043834</v>
      </c>
    </row>
    <row r="11" spans="1:17" ht="12.75">
      <c r="A11" s="20" t="s">
        <v>108</v>
      </c>
      <c r="B11" s="12">
        <f>'TaxItem Data 07-08'!B61+'TaxItem Data 07-08'!B97</f>
        <v>2934.4146433600004</v>
      </c>
      <c r="C11" s="12">
        <f>'TaxItem Data 07-08'!C61+'TaxItem Data 07-08'!C97</f>
        <v>3139.63115447</v>
      </c>
      <c r="D11" s="12">
        <f>'TaxItem Data 07-08'!D61+'TaxItem Data 07-08'!D97</f>
        <v>2640.9806439</v>
      </c>
      <c r="E11" s="12">
        <f t="shared" si="0"/>
        <v>8715.02644173</v>
      </c>
      <c r="F11" s="12">
        <f>'TaxItem Data 07-08'!F61+'TaxItem Data 07-08'!F97</f>
        <v>4031.4131804</v>
      </c>
      <c r="G11" s="12">
        <f>'TaxItem Data 07-08'!G61+'TaxItem Data 07-08'!G97</f>
        <v>2165.246159</v>
      </c>
      <c r="H11" s="12">
        <f>'TaxItem Data 07-08'!H61+'TaxItem Data 07-08'!H97</f>
        <v>1856.10187576</v>
      </c>
      <c r="I11" s="12">
        <f>SUM(F11:H11)</f>
        <v>8052.761215159999</v>
      </c>
      <c r="J11" s="12">
        <f>'TaxItem Data 07-08'!J61+'TaxItem Data 07-08'!J97</f>
        <v>1987.0292073300002</v>
      </c>
      <c r="K11" s="12">
        <f>'TaxItem Data 07-08'!K61+'TaxItem Data 07-08'!K97</f>
        <v>2477.0144964</v>
      </c>
      <c r="L11" s="12">
        <f>'TaxItem Data 07-08'!L61+'TaxItem Data 07-08'!L97</f>
        <v>2042.8526797999998</v>
      </c>
      <c r="M11" s="12">
        <f aca="true" t="shared" si="6" ref="M11:M16">SUM(J11:L11)</f>
        <v>6506.89638353</v>
      </c>
      <c r="N11" s="12">
        <f>'TaxItem Data 07-08'!N61+'TaxItem Data 07-08'!N97</f>
        <v>2758.1327302</v>
      </c>
      <c r="O11" s="12">
        <f>'TaxItem Data 07-08'!O61+'TaxItem Data 07-08'!O97</f>
        <v>1800.1999999999998</v>
      </c>
      <c r="P11" s="12">
        <f>'TaxItem Data 07-08'!P61+'TaxItem Data 07-08'!P97</f>
        <v>5872.1034103</v>
      </c>
      <c r="Q11" s="12">
        <f aca="true" t="shared" si="7" ref="Q11:Q16">SUM(N11:P11)</f>
        <v>10430.4361405</v>
      </c>
    </row>
    <row r="12" spans="1:17" ht="12.75">
      <c r="A12" s="20" t="s">
        <v>111</v>
      </c>
      <c r="B12" s="12">
        <f>'TaxItem Data 07-08'!B62</f>
        <v>154.6</v>
      </c>
      <c r="C12" s="12">
        <f>'TaxItem Data 07-08'!C62</f>
        <v>168.738993</v>
      </c>
      <c r="D12" s="12">
        <f>'TaxItem Data 07-08'!D62</f>
        <v>176.291761</v>
      </c>
      <c r="E12" s="12">
        <f t="shared" si="0"/>
        <v>499.63075399999997</v>
      </c>
      <c r="F12" s="12">
        <f>'TaxItem Data 07-08'!F62</f>
        <v>190.466273</v>
      </c>
      <c r="G12" s="12">
        <f>'TaxItem Data 07-08'!G62</f>
        <v>167.721991</v>
      </c>
      <c r="H12" s="12">
        <f>'TaxItem Data 07-08'!H62</f>
        <v>162.23313999978512</v>
      </c>
      <c r="I12" s="12">
        <f t="shared" si="1"/>
        <v>520.4214039997851</v>
      </c>
      <c r="J12" s="12">
        <f>'TaxItem Data 07-08'!J62</f>
        <v>183.703055</v>
      </c>
      <c r="K12" s="12">
        <f>'TaxItem Data 07-08'!K62</f>
        <v>173.20175</v>
      </c>
      <c r="L12" s="12">
        <f>'TaxItem Data 07-08'!L62</f>
        <v>189.62327662</v>
      </c>
      <c r="M12" s="12">
        <f t="shared" si="6"/>
        <v>546.52808162</v>
      </c>
      <c r="N12" s="12">
        <f>'TaxItem Data 07-08'!N62</f>
        <v>202.077583</v>
      </c>
      <c r="O12" s="12">
        <f>'TaxItem Data 07-08'!O62</f>
        <v>214.2</v>
      </c>
      <c r="P12" s="12">
        <f>'TaxItem Data 07-08'!P62</f>
        <v>210.51683</v>
      </c>
      <c r="Q12" s="12">
        <f t="shared" si="7"/>
        <v>626.794413</v>
      </c>
    </row>
    <row r="13" spans="1:17" ht="12.75">
      <c r="A13" s="20" t="s">
        <v>133</v>
      </c>
      <c r="B13" s="12">
        <f>'TaxItem Data 07-08'!B63</f>
        <v>154.6</v>
      </c>
      <c r="C13" s="12">
        <f>'TaxItem Data 07-08'!C63</f>
        <v>168.738993</v>
      </c>
      <c r="D13" s="12">
        <f>'TaxItem Data 07-08'!D63</f>
        <v>176.291761</v>
      </c>
      <c r="E13" s="12">
        <f t="shared" si="0"/>
        <v>499.63075399999997</v>
      </c>
      <c r="F13" s="12">
        <f>'TaxItem Data 07-08'!F63</f>
        <v>190.466273</v>
      </c>
      <c r="G13" s="12">
        <f>'TaxItem Data 07-08'!G63</f>
        <v>167.721991</v>
      </c>
      <c r="H13" s="12">
        <f>'TaxItem Data 07-08'!H63</f>
        <v>162.23313999978512</v>
      </c>
      <c r="I13" s="12">
        <f t="shared" si="1"/>
        <v>520.4214039997851</v>
      </c>
      <c r="J13" s="12">
        <f>'TaxItem Data 07-08'!J63</f>
        <v>183.703055</v>
      </c>
      <c r="K13" s="12">
        <f>'TaxItem Data 07-08'!K63</f>
        <v>173.20175</v>
      </c>
      <c r="L13" s="12">
        <f>'TaxItem Data 07-08'!L63</f>
        <v>189.62327662</v>
      </c>
      <c r="M13" s="12">
        <f t="shared" si="6"/>
        <v>546.52808162</v>
      </c>
      <c r="N13" s="12">
        <f>'TaxItem Data 07-08'!N63</f>
        <v>202.077583</v>
      </c>
      <c r="O13" s="12">
        <f>'TaxItem Data 07-08'!O63</f>
        <v>214.2</v>
      </c>
      <c r="P13" s="12">
        <f>'TaxItem Data 07-08'!P63</f>
        <v>210.51683</v>
      </c>
      <c r="Q13" s="12">
        <f t="shared" si="7"/>
        <v>626.794413</v>
      </c>
    </row>
    <row r="14" spans="1:17" ht="12.75">
      <c r="A14" s="20" t="s">
        <v>112</v>
      </c>
      <c r="B14" s="12">
        <f>'TaxItem Data 07-08'!B94</f>
        <v>490.28475581999993</v>
      </c>
      <c r="C14" s="12">
        <f>'TaxItem Data 07-08'!C94</f>
        <v>282.84649931</v>
      </c>
      <c r="D14" s="12">
        <f>'TaxItem Data 07-08'!D94</f>
        <v>347.99363869999996</v>
      </c>
      <c r="E14" s="12">
        <f t="shared" si="0"/>
        <v>1121.12489383</v>
      </c>
      <c r="F14" s="12">
        <f>'TaxItem Data 07-08'!F94</f>
        <v>393.56802704</v>
      </c>
      <c r="G14" s="12">
        <f>'TaxItem Data 07-08'!G94</f>
        <v>661.25049911</v>
      </c>
      <c r="H14" s="12">
        <f>'TaxItem Data 07-08'!H94</f>
        <v>313.37207121</v>
      </c>
      <c r="I14" s="12">
        <f t="shared" si="1"/>
        <v>1368.19059736</v>
      </c>
      <c r="J14" s="12">
        <f>'TaxItem Data 07-08'!J94</f>
        <v>248.35316165</v>
      </c>
      <c r="K14" s="12">
        <f>'TaxItem Data 07-08'!K94</f>
        <v>269.93099036</v>
      </c>
      <c r="L14" s="12">
        <f>'TaxItem Data 07-08'!L94</f>
        <v>240.07387224999997</v>
      </c>
      <c r="M14" s="12">
        <f t="shared" si="6"/>
        <v>758.3580242600001</v>
      </c>
      <c r="N14" s="12">
        <f>'TaxItem Data 07-08'!N94</f>
        <v>284.96716805</v>
      </c>
      <c r="O14" s="12">
        <f>'TaxItem Data 07-08'!O94</f>
        <v>319.4</v>
      </c>
      <c r="P14" s="12">
        <f>'TaxItem Data 07-08'!P94</f>
        <v>320.8398586299999</v>
      </c>
      <c r="Q14" s="12">
        <f t="shared" si="7"/>
        <v>925.2070266799999</v>
      </c>
    </row>
    <row r="15" spans="1:17" ht="12.75">
      <c r="A15" s="20" t="s">
        <v>113</v>
      </c>
      <c r="B15" s="12">
        <f>'TaxItem Data 07-08'!B95</f>
        <v>3527.2275510900004</v>
      </c>
      <c r="C15" s="12">
        <f>'TaxItem Data 07-08'!C95</f>
        <v>3691.9045075900003</v>
      </c>
      <c r="D15" s="12">
        <f>'TaxItem Data 07-08'!D95</f>
        <v>3210.56853618</v>
      </c>
      <c r="E15" s="12">
        <f t="shared" si="0"/>
        <v>10429.700594860002</v>
      </c>
      <c r="F15" s="12">
        <f>'TaxItem Data 07-08'!F95</f>
        <v>3935.4932874899996</v>
      </c>
      <c r="G15" s="12">
        <f>'TaxItem Data 07-08'!G95</f>
        <v>3273.21417642</v>
      </c>
      <c r="H15" s="12">
        <f>'TaxItem Data 07-08'!H95</f>
        <v>3043.56036259</v>
      </c>
      <c r="I15" s="12">
        <f t="shared" si="1"/>
        <v>10252.2678265</v>
      </c>
      <c r="J15" s="12">
        <f>'TaxItem Data 07-08'!J95</f>
        <v>5097.97951129</v>
      </c>
      <c r="K15" s="12">
        <f>'TaxItem Data 07-08'!K95</f>
        <v>3893.25177116</v>
      </c>
      <c r="L15" s="12">
        <f>'TaxItem Data 07-08'!L95</f>
        <v>3287.5720674599997</v>
      </c>
      <c r="M15" s="12">
        <f t="shared" si="6"/>
        <v>12278.80334991</v>
      </c>
      <c r="N15" s="12">
        <f>'TaxItem Data 07-08'!N95</f>
        <v>3892.2132687300004</v>
      </c>
      <c r="O15" s="12">
        <f>'TaxItem Data 07-08'!O95</f>
        <v>4829.1</v>
      </c>
      <c r="P15" s="12">
        <f>'TaxItem Data 07-08'!P95</f>
        <v>4669.582873639999</v>
      </c>
      <c r="Q15" s="12">
        <f t="shared" si="7"/>
        <v>13390.896142369998</v>
      </c>
    </row>
    <row r="16" spans="1:17" ht="12.75">
      <c r="A16" s="20" t="s">
        <v>134</v>
      </c>
      <c r="B16" s="12">
        <f>'TaxItem Data 07-08'!B96</f>
        <v>4017.5123069100005</v>
      </c>
      <c r="C16" s="12">
        <f>'TaxItem Data 07-08'!C96</f>
        <v>3974.7510069000004</v>
      </c>
      <c r="D16" s="12">
        <f>'TaxItem Data 07-08'!D96</f>
        <v>3558.56217488</v>
      </c>
      <c r="E16" s="12">
        <f t="shared" si="0"/>
        <v>11550.825488690001</v>
      </c>
      <c r="F16" s="12">
        <f>'TaxItem Data 07-08'!F96</f>
        <v>4329.061314529999</v>
      </c>
      <c r="G16" s="12">
        <f>'TaxItem Data 07-08'!G96</f>
        <v>3934.46467553</v>
      </c>
      <c r="H16" s="12">
        <f>'TaxItem Data 07-08'!H96</f>
        <v>3356.9324337999997</v>
      </c>
      <c r="I16" s="12">
        <f t="shared" si="1"/>
        <v>11620.45842386</v>
      </c>
      <c r="J16" s="12">
        <f>'TaxItem Data 07-08'!J96</f>
        <v>5346.3326729400005</v>
      </c>
      <c r="K16" s="12">
        <f>'TaxItem Data 07-08'!K96</f>
        <v>4163.18276152</v>
      </c>
      <c r="L16" s="12">
        <f>'TaxItem Data 07-08'!L96</f>
        <v>3527.6459397099998</v>
      </c>
      <c r="M16" s="12">
        <f t="shared" si="6"/>
        <v>13037.161374170002</v>
      </c>
      <c r="N16" s="12">
        <f>'TaxItem Data 07-08'!N96</f>
        <v>4177.1804367800005</v>
      </c>
      <c r="O16" s="12">
        <f>'TaxItem Data 07-08'!O96</f>
        <v>5148.5</v>
      </c>
      <c r="P16" s="12">
        <f>'TaxItem Data 07-08'!P96</f>
        <v>4990.422732269999</v>
      </c>
      <c r="Q16" s="12">
        <f t="shared" si="7"/>
        <v>14316.103169049999</v>
      </c>
    </row>
    <row r="17" spans="1:17" ht="12.75">
      <c r="A17" s="3" t="s">
        <v>18</v>
      </c>
      <c r="B17" s="17">
        <f aca="true" t="shared" si="8" ref="B17:I17">B10+B11+B12-B13+B14+B15-B16</f>
        <v>242468.51430927</v>
      </c>
      <c r="C17" s="17">
        <f t="shared" si="8"/>
        <v>256427.71094548993</v>
      </c>
      <c r="D17" s="17">
        <f t="shared" si="8"/>
        <v>313280.88877613</v>
      </c>
      <c r="E17" s="17">
        <f t="shared" si="8"/>
        <v>812177.1140308899</v>
      </c>
      <c r="F17" s="17">
        <f t="shared" si="8"/>
        <v>263616.67016679</v>
      </c>
      <c r="G17" s="17">
        <f t="shared" si="8"/>
        <v>261168.13470377002</v>
      </c>
      <c r="H17" s="17">
        <f t="shared" si="8"/>
        <v>328642.2920269802</v>
      </c>
      <c r="I17" s="17">
        <f t="shared" si="8"/>
        <v>853427.0968975401</v>
      </c>
      <c r="J17" s="17">
        <f aca="true" t="shared" si="9" ref="J17:Q17">J10+J11+J12-J13+J14+J15-J16</f>
        <v>269227.17384761</v>
      </c>
      <c r="K17" s="17">
        <f t="shared" si="9"/>
        <v>248033.35956690327</v>
      </c>
      <c r="L17" s="17">
        <f t="shared" si="9"/>
        <v>311815.00327483995</v>
      </c>
      <c r="M17" s="17">
        <f t="shared" si="9"/>
        <v>829075.5366893532</v>
      </c>
      <c r="N17" s="17">
        <f t="shared" si="9"/>
        <v>267635.20816765004</v>
      </c>
      <c r="O17" s="17">
        <f t="shared" si="9"/>
        <v>268712.4333333333</v>
      </c>
      <c r="P17" s="17">
        <f t="shared" si="9"/>
        <v>347757.5818439</v>
      </c>
      <c r="Q17" s="17">
        <f t="shared" si="9"/>
        <v>884105.2233448834</v>
      </c>
    </row>
    <row r="18" ht="14.25">
      <c r="A18" s="36" t="s">
        <v>135</v>
      </c>
    </row>
    <row r="19" spans="9:10" ht="12.75">
      <c r="I19" s="7"/>
      <c r="J19" s="7"/>
    </row>
    <row r="22" spans="6:11" ht="12.75">
      <c r="F22" s="6"/>
      <c r="K22" s="7"/>
    </row>
    <row r="27" ht="12.75">
      <c r="J27" s="7"/>
    </row>
  </sheetData>
  <mergeCells count="5">
    <mergeCell ref="N3:Q3"/>
    <mergeCell ref="A3:A4"/>
    <mergeCell ref="B3:E3"/>
    <mergeCell ref="F3:I3"/>
    <mergeCell ref="J3:M3"/>
  </mergeCells>
  <printOptions/>
  <pageMargins left="0.75" right="0.75" top="1" bottom="1" header="0.5" footer="0.5"/>
  <pageSetup fitToHeight="1" fitToWidth="1" horizontalDpi="300" verticalDpi="300" orientation="landscape" paperSize="9" scale="55" r:id="rId1"/>
  <headerFooter alignWithMargins="0">
    <oddHeader>&amp;C&amp;"Arial,Bold"&amp;12TANZANIA REVENUE AUTHORITY
Actual Revenue Collections (Quarterly) for 2007/08 by Departments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zoomScale="75" zoomScaleNormal="75" workbookViewId="0" topLeftCell="A58">
      <selection activeCell="A91" sqref="A91"/>
    </sheetView>
  </sheetViews>
  <sheetFormatPr defaultColWidth="9.140625" defaultRowHeight="12.75"/>
  <cols>
    <col min="1" max="1" width="32.57421875" style="0" customWidth="1"/>
    <col min="2" max="2" width="13.28125" style="1" customWidth="1"/>
    <col min="3" max="3" width="12.00390625" style="1" bestFit="1" customWidth="1"/>
    <col min="4" max="4" width="12.28125" style="1" bestFit="1" customWidth="1"/>
    <col min="5" max="5" width="13.00390625" style="1" customWidth="1"/>
    <col min="6" max="6" width="11.57421875" style="0" bestFit="1" customWidth="1"/>
    <col min="7" max="7" width="16.00390625" style="0" customWidth="1"/>
    <col min="8" max="8" width="13.28125" style="0" bestFit="1" customWidth="1"/>
    <col min="9" max="9" width="13.57421875" style="0" customWidth="1"/>
    <col min="10" max="10" width="13.140625" style="0" customWidth="1"/>
    <col min="11" max="12" width="12.8515625" style="0" customWidth="1"/>
    <col min="13" max="13" width="13.421875" style="0" customWidth="1"/>
    <col min="14" max="14" width="12.140625" style="0" customWidth="1"/>
    <col min="15" max="15" width="13.28125" style="0" customWidth="1"/>
    <col min="16" max="16" width="12.421875" style="0" customWidth="1"/>
    <col min="17" max="17" width="13.00390625" style="0" customWidth="1"/>
  </cols>
  <sheetData>
    <row r="1" spans="1:17" ht="15.75">
      <c r="A1" s="23" t="s">
        <v>139</v>
      </c>
      <c r="M1" s="22"/>
      <c r="Q1" s="38" t="s">
        <v>153</v>
      </c>
    </row>
    <row r="2" spans="1:17" ht="12.75">
      <c r="A2" s="41" t="s">
        <v>109</v>
      </c>
      <c r="B2" s="39" t="s">
        <v>124</v>
      </c>
      <c r="C2" s="39"/>
      <c r="D2" s="39"/>
      <c r="E2" s="39"/>
      <c r="F2" s="39" t="s">
        <v>126</v>
      </c>
      <c r="G2" s="39"/>
      <c r="H2" s="39"/>
      <c r="I2" s="39"/>
      <c r="J2" s="39" t="s">
        <v>145</v>
      </c>
      <c r="K2" s="39"/>
      <c r="L2" s="39"/>
      <c r="M2" s="39"/>
      <c r="N2" s="39" t="s">
        <v>149</v>
      </c>
      <c r="O2" s="39"/>
      <c r="P2" s="39"/>
      <c r="Q2" s="39"/>
    </row>
    <row r="3" spans="1:17" ht="12.75">
      <c r="A3" s="41"/>
      <c r="B3" s="8" t="s">
        <v>98</v>
      </c>
      <c r="C3" s="8" t="s">
        <v>102</v>
      </c>
      <c r="D3" s="8" t="s">
        <v>103</v>
      </c>
      <c r="E3" s="8" t="s">
        <v>104</v>
      </c>
      <c r="F3" s="8" t="s">
        <v>127</v>
      </c>
      <c r="G3" s="8" t="s">
        <v>128</v>
      </c>
      <c r="H3" s="8" t="s">
        <v>129</v>
      </c>
      <c r="I3" s="8" t="s">
        <v>104</v>
      </c>
      <c r="J3" s="8" t="s">
        <v>146</v>
      </c>
      <c r="K3" s="8" t="s">
        <v>147</v>
      </c>
      <c r="L3" s="8" t="s">
        <v>148</v>
      </c>
      <c r="M3" s="8" t="s">
        <v>104</v>
      </c>
      <c r="N3" s="8" t="s">
        <v>150</v>
      </c>
      <c r="O3" s="8" t="s">
        <v>151</v>
      </c>
      <c r="P3" s="8" t="s">
        <v>152</v>
      </c>
      <c r="Q3" s="8" t="s">
        <v>104</v>
      </c>
    </row>
    <row r="4" spans="1:17" ht="12.75">
      <c r="A4" s="11" t="s">
        <v>0</v>
      </c>
      <c r="B4" s="12">
        <v>3502.85181704</v>
      </c>
      <c r="C4" s="12">
        <v>3608.08530403</v>
      </c>
      <c r="D4" s="12">
        <v>11975.20819083</v>
      </c>
      <c r="E4" s="12">
        <f>SUM(B4:D4)</f>
        <v>19086.1453119</v>
      </c>
      <c r="F4" s="29">
        <v>3770.20982004</v>
      </c>
      <c r="G4" s="12">
        <v>3335.5342880900002</v>
      </c>
      <c r="H4" s="12">
        <v>16879.30964344</v>
      </c>
      <c r="I4" s="12">
        <f aca="true" t="shared" si="0" ref="I4:I18">SUM(F4:H4)</f>
        <v>23985.053751569998</v>
      </c>
      <c r="J4" s="29">
        <v>1987.0766101699999</v>
      </c>
      <c r="K4" s="12">
        <v>3909.5276246500002</v>
      </c>
      <c r="L4" s="12">
        <v>13165.653811269998</v>
      </c>
      <c r="M4" s="12">
        <f aca="true" t="shared" si="1" ref="M4:M18">SUM(J4:L4)</f>
        <v>19062.25804609</v>
      </c>
      <c r="N4" s="29">
        <v>3611.79154233</v>
      </c>
      <c r="O4" s="12">
        <v>5200.5</v>
      </c>
      <c r="P4" s="12">
        <v>12840.310155379999</v>
      </c>
      <c r="Q4" s="12">
        <f aca="true" t="shared" si="2" ref="Q4:Q18">SUM(N4:P4)</f>
        <v>21652.60169771</v>
      </c>
    </row>
    <row r="5" spans="1:17" ht="12.75">
      <c r="A5" s="11" t="s">
        <v>1</v>
      </c>
      <c r="B5" s="12">
        <v>9.313746129999998</v>
      </c>
      <c r="C5" s="12">
        <v>0</v>
      </c>
      <c r="D5" s="12">
        <v>2.961837</v>
      </c>
      <c r="E5" s="12">
        <f aca="true" t="shared" si="3" ref="E5:E25">SUM(B5:D5)</f>
        <v>12.275583129999998</v>
      </c>
      <c r="F5" s="29">
        <v>82.17164395</v>
      </c>
      <c r="G5" s="12">
        <v>0.1208</v>
      </c>
      <c r="H5" s="12">
        <v>0.1955</v>
      </c>
      <c r="I5" s="12">
        <f t="shared" si="0"/>
        <v>82.48794395</v>
      </c>
      <c r="J5" s="29">
        <v>17.637771</v>
      </c>
      <c r="K5" s="12">
        <v>8.424483050000001</v>
      </c>
      <c r="L5" s="12">
        <v>5.713</v>
      </c>
      <c r="M5" s="12">
        <f t="shared" si="1"/>
        <v>31.77525405</v>
      </c>
      <c r="N5" s="29">
        <v>9.3415</v>
      </c>
      <c r="O5" s="12">
        <v>0.5</v>
      </c>
      <c r="P5" s="12">
        <v>0.68398</v>
      </c>
      <c r="Q5" s="12">
        <f t="shared" si="2"/>
        <v>10.52548</v>
      </c>
    </row>
    <row r="6" spans="1:17" ht="12.75">
      <c r="A6" s="11" t="s">
        <v>2</v>
      </c>
      <c r="B6" s="12">
        <v>2206.6799333999998</v>
      </c>
      <c r="C6" s="12">
        <v>1717.5546724299998</v>
      </c>
      <c r="D6" s="12">
        <v>4788.70429437</v>
      </c>
      <c r="E6" s="12">
        <f t="shared" si="3"/>
        <v>8712.938900199999</v>
      </c>
      <c r="F6" s="29">
        <v>1861.01105171</v>
      </c>
      <c r="G6" s="12">
        <v>1346.6131564099999</v>
      </c>
      <c r="H6" s="12">
        <v>4313.88466122</v>
      </c>
      <c r="I6" s="12">
        <f t="shared" si="0"/>
        <v>7521.50886934</v>
      </c>
      <c r="J6" s="29">
        <v>2288.3009178499997</v>
      </c>
      <c r="K6" s="12">
        <v>1999.89114146</v>
      </c>
      <c r="L6" s="12">
        <v>6162.74731442</v>
      </c>
      <c r="M6" s="12">
        <f t="shared" si="1"/>
        <v>10450.93937373</v>
      </c>
      <c r="N6" s="29">
        <v>2229.9053291</v>
      </c>
      <c r="O6" s="12">
        <v>1816.6</v>
      </c>
      <c r="P6" s="12">
        <v>5574.89962898</v>
      </c>
      <c r="Q6" s="12">
        <f t="shared" si="2"/>
        <v>9621.40495808</v>
      </c>
    </row>
    <row r="7" spans="1:17" ht="12.75">
      <c r="A7" s="11" t="s">
        <v>3</v>
      </c>
      <c r="B7" s="12">
        <v>0</v>
      </c>
      <c r="C7" s="12">
        <v>30.40905322</v>
      </c>
      <c r="D7" s="12">
        <v>42.77787112</v>
      </c>
      <c r="E7" s="12">
        <f t="shared" si="3"/>
        <v>73.18692434</v>
      </c>
      <c r="F7" s="30">
        <v>26.52717294</v>
      </c>
      <c r="G7" s="12">
        <v>15.17605697</v>
      </c>
      <c r="H7" s="12">
        <v>17.80790872</v>
      </c>
      <c r="I7" s="12">
        <f t="shared" si="0"/>
        <v>59.51113863</v>
      </c>
      <c r="J7" s="30">
        <v>25.80295163</v>
      </c>
      <c r="K7" s="12">
        <v>37.28836337999999</v>
      </c>
      <c r="L7" s="12">
        <v>76.72005524</v>
      </c>
      <c r="M7" s="12">
        <f t="shared" si="1"/>
        <v>139.81137024999998</v>
      </c>
      <c r="N7" s="30">
        <v>40.28915509</v>
      </c>
      <c r="O7" s="12">
        <v>125.8</v>
      </c>
      <c r="P7" s="12">
        <v>0</v>
      </c>
      <c r="Q7" s="12">
        <f t="shared" si="2"/>
        <v>166.08915509</v>
      </c>
    </row>
    <row r="8" spans="1:17" ht="12.75">
      <c r="A8" s="11" t="s">
        <v>4</v>
      </c>
      <c r="B8" s="12">
        <v>150.20964075</v>
      </c>
      <c r="C8" s="12">
        <v>198.55098854999997</v>
      </c>
      <c r="D8" s="12">
        <v>384.54749411</v>
      </c>
      <c r="E8" s="12">
        <f t="shared" si="3"/>
        <v>733.30812341</v>
      </c>
      <c r="F8" s="29">
        <v>246.23019836</v>
      </c>
      <c r="G8" s="12">
        <v>336.89741633000006</v>
      </c>
      <c r="H8" s="12">
        <v>468.19106337</v>
      </c>
      <c r="I8" s="12">
        <f t="shared" si="0"/>
        <v>1051.3186780600001</v>
      </c>
      <c r="J8" s="29">
        <v>1160.83603068</v>
      </c>
      <c r="K8" s="12">
        <v>317.12284509000006</v>
      </c>
      <c r="L8" s="12">
        <v>1261.3335969500001</v>
      </c>
      <c r="M8" s="12">
        <f t="shared" si="1"/>
        <v>2739.29247272</v>
      </c>
      <c r="N8" s="29">
        <v>604.90546868</v>
      </c>
      <c r="O8" s="12">
        <v>430.3</v>
      </c>
      <c r="P8" s="12">
        <v>356.35016758000006</v>
      </c>
      <c r="Q8" s="12">
        <f t="shared" si="2"/>
        <v>1391.55563626</v>
      </c>
    </row>
    <row r="9" spans="1:17" ht="12.75">
      <c r="A9" s="11" t="s">
        <v>5</v>
      </c>
      <c r="B9" s="12">
        <v>389.18703707</v>
      </c>
      <c r="C9" s="12">
        <v>526.24953437</v>
      </c>
      <c r="D9" s="12">
        <v>370.00327135</v>
      </c>
      <c r="E9" s="12">
        <f t="shared" si="3"/>
        <v>1285.43984279</v>
      </c>
      <c r="F9" s="29">
        <v>474.90813516</v>
      </c>
      <c r="G9" s="12">
        <v>773.2189534400001</v>
      </c>
      <c r="H9" s="12">
        <v>313.86260057</v>
      </c>
      <c r="I9" s="12">
        <f t="shared" si="0"/>
        <v>1561.98968917</v>
      </c>
      <c r="J9" s="29">
        <v>539.7543603400001</v>
      </c>
      <c r="K9" s="12">
        <v>416.04551777999995</v>
      </c>
      <c r="L9" s="12">
        <v>334.30810641000005</v>
      </c>
      <c r="M9" s="12">
        <f t="shared" si="1"/>
        <v>1290.10798453</v>
      </c>
      <c r="N9" s="29">
        <v>283.22433469</v>
      </c>
      <c r="O9" s="12">
        <v>384.7</v>
      </c>
      <c r="P9" s="12">
        <v>340.43754913</v>
      </c>
      <c r="Q9" s="12">
        <f t="shared" si="2"/>
        <v>1008.36188382</v>
      </c>
    </row>
    <row r="10" spans="1:17" ht="12.75">
      <c r="A10" s="11" t="s">
        <v>6</v>
      </c>
      <c r="B10" s="12">
        <v>63.32958475</v>
      </c>
      <c r="C10" s="12">
        <v>109.9455257</v>
      </c>
      <c r="D10" s="12">
        <v>56.363951</v>
      </c>
      <c r="E10" s="12">
        <f t="shared" si="3"/>
        <v>229.63906144999999</v>
      </c>
      <c r="F10" s="29">
        <v>135.72529244999998</v>
      </c>
      <c r="G10" s="12">
        <v>129.323298</v>
      </c>
      <c r="H10" s="12">
        <v>111.1944705</v>
      </c>
      <c r="I10" s="12">
        <f t="shared" si="0"/>
        <v>376.24306095</v>
      </c>
      <c r="J10" s="29">
        <v>123.99677425</v>
      </c>
      <c r="K10" s="12">
        <v>1512.9568442</v>
      </c>
      <c r="L10" s="12">
        <v>59.528787650000005</v>
      </c>
      <c r="M10" s="12">
        <f t="shared" si="1"/>
        <v>1696.4824061</v>
      </c>
      <c r="N10" s="29">
        <v>77.25476051999999</v>
      </c>
      <c r="O10" s="12">
        <v>59.2</v>
      </c>
      <c r="P10" s="12">
        <v>59.310548409999996</v>
      </c>
      <c r="Q10" s="12">
        <f t="shared" si="2"/>
        <v>195.76530892999997</v>
      </c>
    </row>
    <row r="11" spans="1:17" ht="12.75">
      <c r="A11" s="11" t="s">
        <v>7</v>
      </c>
      <c r="B11" s="12">
        <v>17.254469</v>
      </c>
      <c r="C11" s="12">
        <v>23.90459459</v>
      </c>
      <c r="D11" s="12">
        <v>29.51941128</v>
      </c>
      <c r="E11" s="12">
        <f t="shared" si="3"/>
        <v>70.67847487</v>
      </c>
      <c r="F11" s="29">
        <v>32.56819231</v>
      </c>
      <c r="G11" s="12">
        <v>27.91854569</v>
      </c>
      <c r="H11" s="12">
        <v>33.99369918</v>
      </c>
      <c r="I11" s="12">
        <f t="shared" si="0"/>
        <v>94.48043718</v>
      </c>
      <c r="J11" s="29">
        <v>26.294102600000002</v>
      </c>
      <c r="K11" s="12">
        <v>28.309355439999997</v>
      </c>
      <c r="L11" s="12">
        <v>23.24274272</v>
      </c>
      <c r="M11" s="12">
        <f t="shared" si="1"/>
        <v>77.84620076</v>
      </c>
      <c r="N11" s="29">
        <v>18.365875640000002</v>
      </c>
      <c r="O11" s="12">
        <v>19.6</v>
      </c>
      <c r="P11" s="12">
        <v>19.6390274</v>
      </c>
      <c r="Q11" s="12">
        <f t="shared" si="2"/>
        <v>57.60490304000001</v>
      </c>
    </row>
    <row r="12" spans="1:17" ht="12.75">
      <c r="A12" s="11" t="s">
        <v>8</v>
      </c>
      <c r="B12" s="12">
        <v>17.6779705</v>
      </c>
      <c r="C12" s="12">
        <v>25.13676398</v>
      </c>
      <c r="D12" s="12">
        <v>1.524459</v>
      </c>
      <c r="E12" s="12">
        <f t="shared" si="3"/>
        <v>44.33919348</v>
      </c>
      <c r="F12" s="29">
        <f>30.59535112+63.9066350000212</f>
        <v>94.5019861200212</v>
      </c>
      <c r="G12" s="12">
        <v>48.441750799999994</v>
      </c>
      <c r="H12" s="12">
        <v>138.55836993</v>
      </c>
      <c r="I12" s="12">
        <f t="shared" si="0"/>
        <v>281.50210685002116</v>
      </c>
      <c r="J12" s="29">
        <v>29.523621</v>
      </c>
      <c r="K12" s="12">
        <v>14.293246</v>
      </c>
      <c r="L12" s="12">
        <v>14.185790410000001</v>
      </c>
      <c r="M12" s="12">
        <f t="shared" si="1"/>
        <v>58.002657410000005</v>
      </c>
      <c r="N12" s="29">
        <v>26.127529420000002</v>
      </c>
      <c r="O12" s="12">
        <v>28.099999999998545</v>
      </c>
      <c r="P12" s="12">
        <v>41.14073260000001</v>
      </c>
      <c r="Q12" s="12">
        <f t="shared" si="2"/>
        <v>95.36826201999855</v>
      </c>
    </row>
    <row r="13" spans="1:17" ht="12.75">
      <c r="A13" s="11" t="s">
        <v>9</v>
      </c>
      <c r="B13" s="12">
        <v>145.11603605000002</v>
      </c>
      <c r="C13" s="12">
        <v>263.2189802</v>
      </c>
      <c r="D13" s="12">
        <v>208.95354067000002</v>
      </c>
      <c r="E13" s="12">
        <f t="shared" si="3"/>
        <v>617.28855692</v>
      </c>
      <c r="F13" s="29">
        <v>184.99222097</v>
      </c>
      <c r="G13" s="12">
        <v>173.15736201</v>
      </c>
      <c r="H13" s="12">
        <v>1169.16608116</v>
      </c>
      <c r="I13" s="12">
        <f t="shared" si="0"/>
        <v>1527.31566414</v>
      </c>
      <c r="J13" s="29">
        <v>860.7290250300001</v>
      </c>
      <c r="K13" s="12">
        <v>1228.14427694</v>
      </c>
      <c r="L13" s="12">
        <v>242.52483651</v>
      </c>
      <c r="M13" s="12">
        <f t="shared" si="1"/>
        <v>2331.3981384800004</v>
      </c>
      <c r="N13" s="29">
        <v>373.2543752</v>
      </c>
      <c r="O13" s="12">
        <v>268.2</v>
      </c>
      <c r="P13" s="12">
        <v>459.75878458999995</v>
      </c>
      <c r="Q13" s="12">
        <f t="shared" si="2"/>
        <v>1101.21315979</v>
      </c>
    </row>
    <row r="14" spans="1:17" ht="12.75">
      <c r="A14" s="11" t="s">
        <v>10</v>
      </c>
      <c r="B14" s="12">
        <v>58.65387588</v>
      </c>
      <c r="C14" s="12">
        <v>6.932286019999999</v>
      </c>
      <c r="D14" s="12">
        <v>3.070274</v>
      </c>
      <c r="E14" s="12">
        <f t="shared" si="3"/>
        <v>68.6564359</v>
      </c>
      <c r="F14" s="29">
        <v>23.01284817</v>
      </c>
      <c r="G14" s="12">
        <v>103.92085836</v>
      </c>
      <c r="H14" s="12">
        <v>4.0515181</v>
      </c>
      <c r="I14" s="12">
        <f t="shared" si="0"/>
        <v>130.98522463</v>
      </c>
      <c r="J14" s="29">
        <v>9.412568</v>
      </c>
      <c r="K14" s="12">
        <v>23.09419706</v>
      </c>
      <c r="L14" s="12">
        <v>5.517007700000001</v>
      </c>
      <c r="M14" s="12">
        <f t="shared" si="1"/>
        <v>38.02377276</v>
      </c>
      <c r="N14" s="29">
        <v>0.87533</v>
      </c>
      <c r="O14" s="12">
        <v>3.8</v>
      </c>
      <c r="P14" s="12">
        <v>2.011846</v>
      </c>
      <c r="Q14" s="12">
        <f t="shared" si="2"/>
        <v>6.687175999999999</v>
      </c>
    </row>
    <row r="15" spans="1:17" ht="12.75">
      <c r="A15" s="11" t="s">
        <v>11</v>
      </c>
      <c r="B15" s="12">
        <v>181.01411620999997</v>
      </c>
      <c r="C15" s="12">
        <v>69.05211946</v>
      </c>
      <c r="D15" s="12">
        <v>38.09634178</v>
      </c>
      <c r="E15" s="12">
        <f t="shared" si="3"/>
        <v>288.16257744999996</v>
      </c>
      <c r="F15" s="29">
        <v>25.329193569999997</v>
      </c>
      <c r="G15" s="12">
        <v>45.27324386</v>
      </c>
      <c r="H15" s="12">
        <v>128.00869029</v>
      </c>
      <c r="I15" s="12">
        <f t="shared" si="0"/>
        <v>198.61112772</v>
      </c>
      <c r="J15" s="29">
        <v>175.48404478999998</v>
      </c>
      <c r="K15" s="12">
        <v>49.63357696</v>
      </c>
      <c r="L15" s="12">
        <v>83.56874701999999</v>
      </c>
      <c r="M15" s="12">
        <f t="shared" si="1"/>
        <v>308.68636876999994</v>
      </c>
      <c r="N15" s="29">
        <v>49.964866210000004</v>
      </c>
      <c r="O15" s="12">
        <v>66.5</v>
      </c>
      <c r="P15" s="12">
        <v>35.56745883</v>
      </c>
      <c r="Q15" s="12">
        <f t="shared" si="2"/>
        <v>152.03232504</v>
      </c>
    </row>
    <row r="16" spans="1:17" ht="12.75">
      <c r="A16" s="11" t="s">
        <v>12</v>
      </c>
      <c r="B16" s="12">
        <v>0.806</v>
      </c>
      <c r="C16" s="12">
        <v>57.120408</v>
      </c>
      <c r="D16" s="12">
        <v>54.261669</v>
      </c>
      <c r="E16" s="12">
        <f t="shared" si="3"/>
        <v>112.18807699999999</v>
      </c>
      <c r="F16" s="29">
        <v>168.093637</v>
      </c>
      <c r="G16" s="12">
        <v>72.607617</v>
      </c>
      <c r="H16" s="12">
        <v>177.873226</v>
      </c>
      <c r="I16" s="12">
        <f t="shared" si="0"/>
        <v>418.57448</v>
      </c>
      <c r="J16" s="29">
        <v>336.157237</v>
      </c>
      <c r="K16" s="12">
        <v>205.153431</v>
      </c>
      <c r="L16" s="12">
        <v>152.187437</v>
      </c>
      <c r="M16" s="12">
        <f t="shared" si="1"/>
        <v>693.4981050000001</v>
      </c>
      <c r="N16" s="29">
        <v>0</v>
      </c>
      <c r="O16" s="12"/>
      <c r="P16" s="12">
        <v>0.0656</v>
      </c>
      <c r="Q16" s="12">
        <f t="shared" si="2"/>
        <v>0.0656</v>
      </c>
    </row>
    <row r="17" spans="1:17" ht="12.75">
      <c r="A17" s="11" t="s">
        <v>13</v>
      </c>
      <c r="B17" s="12">
        <v>503.54072035</v>
      </c>
      <c r="C17" s="12">
        <v>695.0646368699998</v>
      </c>
      <c r="D17" s="12">
        <v>971.3375469800001</v>
      </c>
      <c r="E17" s="12">
        <f t="shared" si="3"/>
        <v>2169.9429042</v>
      </c>
      <c r="F17" s="29">
        <v>608.4318388699999</v>
      </c>
      <c r="G17" s="12">
        <v>788.41473864</v>
      </c>
      <c r="H17" s="12">
        <v>838.80914154</v>
      </c>
      <c r="I17" s="12">
        <f t="shared" si="0"/>
        <v>2235.65571905</v>
      </c>
      <c r="J17" s="29">
        <v>577.91495159</v>
      </c>
      <c r="K17" s="12">
        <v>607.95127729</v>
      </c>
      <c r="L17" s="12">
        <v>685.3440649400001</v>
      </c>
      <c r="M17" s="12">
        <f t="shared" si="1"/>
        <v>1871.21029382</v>
      </c>
      <c r="N17" s="29">
        <v>607.4596364</v>
      </c>
      <c r="O17" s="12">
        <v>645.8</v>
      </c>
      <c r="P17" s="12">
        <v>694.6648392999999</v>
      </c>
      <c r="Q17" s="12">
        <f t="shared" si="2"/>
        <v>1947.9244757000001</v>
      </c>
    </row>
    <row r="18" spans="1:17" ht="12.75">
      <c r="A18" s="11" t="s">
        <v>14</v>
      </c>
      <c r="B18" s="12">
        <v>168.076747</v>
      </c>
      <c r="C18" s="12">
        <v>388.09107214</v>
      </c>
      <c r="D18" s="12">
        <v>245.868743</v>
      </c>
      <c r="E18" s="12">
        <f t="shared" si="3"/>
        <v>802.03656214</v>
      </c>
      <c r="F18" s="29">
        <v>183.502765</v>
      </c>
      <c r="G18" s="12">
        <v>0</v>
      </c>
      <c r="H18" s="12">
        <v>198.434662</v>
      </c>
      <c r="I18" s="12">
        <f t="shared" si="0"/>
        <v>381.937427</v>
      </c>
      <c r="J18" s="29">
        <v>217.45815871000002</v>
      </c>
      <c r="K18" s="12">
        <v>260.487542</v>
      </c>
      <c r="L18" s="12">
        <v>196.452854</v>
      </c>
      <c r="M18" s="12">
        <f t="shared" si="1"/>
        <v>674.3985547100001</v>
      </c>
      <c r="N18" s="29">
        <v>185.398308</v>
      </c>
      <c r="O18" s="12">
        <v>240.6</v>
      </c>
      <c r="P18" s="12">
        <v>230.148124</v>
      </c>
      <c r="Q18" s="12">
        <f t="shared" si="2"/>
        <v>656.146432</v>
      </c>
    </row>
    <row r="19" spans="1:17" ht="12.75">
      <c r="A19" s="19" t="s">
        <v>15</v>
      </c>
      <c r="B19" s="17">
        <v>7413.711694129999</v>
      </c>
      <c r="C19" s="17">
        <v>7719.315939559998</v>
      </c>
      <c r="D19" s="17">
        <v>19173.198895490008</v>
      </c>
      <c r="E19" s="17">
        <f t="shared" si="3"/>
        <v>34306.22652918001</v>
      </c>
      <c r="F19" s="31">
        <f aca="true" t="shared" si="4" ref="F19:M19">SUM(F4:F18)</f>
        <v>7917.215996620021</v>
      </c>
      <c r="G19" s="31">
        <f t="shared" si="4"/>
        <v>7196.6180856</v>
      </c>
      <c r="H19" s="31">
        <f t="shared" si="4"/>
        <v>24793.341236019998</v>
      </c>
      <c r="I19" s="31">
        <f t="shared" si="4"/>
        <v>39907.17531824002</v>
      </c>
      <c r="J19" s="31">
        <f t="shared" si="4"/>
        <v>8376.37912464</v>
      </c>
      <c r="K19" s="31">
        <f t="shared" si="4"/>
        <v>10618.3237223</v>
      </c>
      <c r="L19" s="31">
        <f t="shared" si="4"/>
        <v>22469.028152239996</v>
      </c>
      <c r="M19" s="31">
        <f t="shared" si="4"/>
        <v>41463.73099918001</v>
      </c>
      <c r="N19" s="31">
        <f>SUM(N4:N18)</f>
        <v>8118.158011280001</v>
      </c>
      <c r="O19" s="31">
        <f>SUM(O4:O18)</f>
        <v>9290.199999999999</v>
      </c>
      <c r="P19" s="31">
        <f>SUM(P4:P18)</f>
        <v>20654.988442200007</v>
      </c>
      <c r="Q19" s="31">
        <f>SUM(Q4:Q18)</f>
        <v>38063.34645348001</v>
      </c>
    </row>
    <row r="20" spans="1:17" ht="12.75">
      <c r="A20" s="11" t="s">
        <v>16</v>
      </c>
      <c r="B20" s="12">
        <v>9995.55075942</v>
      </c>
      <c r="C20" s="12">
        <v>13111.792897509999</v>
      </c>
      <c r="D20" s="12">
        <v>11425.74541163</v>
      </c>
      <c r="E20" s="12">
        <f t="shared" si="3"/>
        <v>34533.08906856</v>
      </c>
      <c r="F20" s="29">
        <v>13010.01909637</v>
      </c>
      <c r="G20" s="12">
        <v>13149.45154289</v>
      </c>
      <c r="H20" s="12">
        <v>12311.986863049999</v>
      </c>
      <c r="I20" s="12">
        <f>SUM(F20:H20)</f>
        <v>38471.45750231</v>
      </c>
      <c r="J20" s="29">
        <v>12684.74767264</v>
      </c>
      <c r="K20" s="12">
        <v>14665.58775892</v>
      </c>
      <c r="L20" s="12">
        <v>12780.086810310002</v>
      </c>
      <c r="M20" s="12">
        <f>SUM(J20:L20)</f>
        <v>40130.42224187</v>
      </c>
      <c r="N20" s="29">
        <v>13991.612158810001</v>
      </c>
      <c r="O20" s="12">
        <v>16218.6</v>
      </c>
      <c r="P20" s="12">
        <v>14504.833442680001</v>
      </c>
      <c r="Q20" s="12">
        <f>SUM(N20:P20)</f>
        <v>44715.045601490005</v>
      </c>
    </row>
    <row r="21" spans="1:17" ht="12.75">
      <c r="A21" s="11" t="s">
        <v>17</v>
      </c>
      <c r="B21" s="12">
        <v>2049.9166292400005</v>
      </c>
      <c r="C21" s="12">
        <v>2203.0224801</v>
      </c>
      <c r="D21" s="12">
        <v>2188.68089781</v>
      </c>
      <c r="E21" s="12">
        <f t="shared" si="3"/>
        <v>6441.620007150001</v>
      </c>
      <c r="F21" s="29">
        <v>2084.3251133100002</v>
      </c>
      <c r="G21" s="12">
        <v>2280.94753099</v>
      </c>
      <c r="H21" s="12">
        <v>2190.1428387399997</v>
      </c>
      <c r="I21" s="12">
        <f>SUM(F21:H21)</f>
        <v>6555.41548304</v>
      </c>
      <c r="J21" s="29">
        <v>2008.1799459800002</v>
      </c>
      <c r="K21" s="12">
        <v>2449.79674357</v>
      </c>
      <c r="L21" s="12">
        <v>2443.3929475500004</v>
      </c>
      <c r="M21" s="12">
        <f>SUM(J21:L21)</f>
        <v>6901.369637100001</v>
      </c>
      <c r="N21" s="29">
        <v>2381.93657095</v>
      </c>
      <c r="O21" s="12">
        <v>2518.9</v>
      </c>
      <c r="P21" s="12">
        <v>2546.39155492</v>
      </c>
      <c r="Q21" s="12">
        <f>SUM(N21:P21)</f>
        <v>7447.2281258699995</v>
      </c>
    </row>
    <row r="22" spans="1:17" ht="12.75">
      <c r="A22" s="19" t="s">
        <v>15</v>
      </c>
      <c r="B22" s="17">
        <v>12045.467388660001</v>
      </c>
      <c r="C22" s="17">
        <v>15314.815377609999</v>
      </c>
      <c r="D22" s="17">
        <v>13614.42630944</v>
      </c>
      <c r="E22" s="17">
        <f t="shared" si="3"/>
        <v>40974.70907571</v>
      </c>
      <c r="F22" s="31">
        <f aca="true" t="shared" si="5" ref="F22:M22">SUM(F20:F21)</f>
        <v>15094.34420968</v>
      </c>
      <c r="G22" s="31">
        <f t="shared" si="5"/>
        <v>15430.399073879998</v>
      </c>
      <c r="H22" s="31">
        <f t="shared" si="5"/>
        <v>14502.129701789998</v>
      </c>
      <c r="I22" s="31">
        <f t="shared" si="5"/>
        <v>45026.87298535</v>
      </c>
      <c r="J22" s="31">
        <f t="shared" si="5"/>
        <v>14692.92761862</v>
      </c>
      <c r="K22" s="31">
        <f t="shared" si="5"/>
        <v>17115.38450249</v>
      </c>
      <c r="L22" s="31">
        <f t="shared" si="5"/>
        <v>15223.479757860003</v>
      </c>
      <c r="M22" s="31">
        <f t="shared" si="5"/>
        <v>47031.791878970005</v>
      </c>
      <c r="N22" s="31">
        <f>SUM(N20:N21)</f>
        <v>16373.548729760001</v>
      </c>
      <c r="O22" s="31">
        <f>SUM(O20:O21)</f>
        <v>18737.5</v>
      </c>
      <c r="P22" s="31">
        <f>SUM(P20:P21)</f>
        <v>17051.224997600002</v>
      </c>
      <c r="Q22" s="31">
        <f>SUM(Q20:Q21)</f>
        <v>52162.27372736001</v>
      </c>
    </row>
    <row r="23" spans="1:17" ht="12.75">
      <c r="A23" s="3" t="s">
        <v>154</v>
      </c>
      <c r="B23" s="17">
        <v>19459.17908279</v>
      </c>
      <c r="C23" s="17">
        <v>23034.131317169995</v>
      </c>
      <c r="D23" s="17">
        <v>32787.62520493001</v>
      </c>
      <c r="E23" s="17">
        <f t="shared" si="3"/>
        <v>75280.93560489001</v>
      </c>
      <c r="F23" s="31">
        <f aca="true" t="shared" si="6" ref="F23:M23">F22+F19</f>
        <v>23011.560206300022</v>
      </c>
      <c r="G23" s="31">
        <f t="shared" si="6"/>
        <v>22627.017159479998</v>
      </c>
      <c r="H23" s="31">
        <f t="shared" si="6"/>
        <v>39295.470937809994</v>
      </c>
      <c r="I23" s="31">
        <f t="shared" si="6"/>
        <v>84934.04830359001</v>
      </c>
      <c r="J23" s="31">
        <f t="shared" si="6"/>
        <v>23069.30674326</v>
      </c>
      <c r="K23" s="31">
        <f t="shared" si="6"/>
        <v>27733.70822479</v>
      </c>
      <c r="L23" s="31">
        <f t="shared" si="6"/>
        <v>37692.5079101</v>
      </c>
      <c r="M23" s="31">
        <f t="shared" si="6"/>
        <v>88495.52287815002</v>
      </c>
      <c r="N23" s="31">
        <f>N22+N19</f>
        <v>24491.70674104</v>
      </c>
      <c r="O23" s="31">
        <f>O22+O19</f>
        <v>28027.699999999997</v>
      </c>
      <c r="P23" s="31">
        <f>P22+P19</f>
        <v>37706.213439800005</v>
      </c>
      <c r="Q23" s="31">
        <f>Q22+Q19</f>
        <v>90225.62018084002</v>
      </c>
    </row>
    <row r="24" spans="1:17" ht="12.75">
      <c r="A24" s="11" t="s">
        <v>19</v>
      </c>
      <c r="B24" s="12">
        <v>2085</v>
      </c>
      <c r="C24" s="12">
        <v>2085</v>
      </c>
      <c r="D24" s="12">
        <v>729.56029927</v>
      </c>
      <c r="E24" s="12">
        <f t="shared" si="3"/>
        <v>4899.56029927</v>
      </c>
      <c r="F24" s="32">
        <v>694.77503777</v>
      </c>
      <c r="G24" s="12">
        <v>760.3158436633333</v>
      </c>
      <c r="H24" s="12">
        <v>719</v>
      </c>
      <c r="I24" s="12">
        <f>SUM(F24:H24)</f>
        <v>2174.0908814333334</v>
      </c>
      <c r="J24" s="32">
        <v>669.3933153266668</v>
      </c>
      <c r="K24" s="12">
        <v>816.5989145233334</v>
      </c>
      <c r="L24" s="12">
        <v>814.4643158500002</v>
      </c>
      <c r="M24" s="12">
        <f>SUM(J24:L24)</f>
        <v>2300.4565457000003</v>
      </c>
      <c r="N24" s="32">
        <v>793.9788569833332</v>
      </c>
      <c r="O24" s="12">
        <v>839.6333333333333</v>
      </c>
      <c r="P24" s="12">
        <v>848.7971849733334</v>
      </c>
      <c r="Q24" s="12">
        <f>SUM(N24:P24)</f>
        <v>2482.40937529</v>
      </c>
    </row>
    <row r="25" spans="1:17" ht="12.75">
      <c r="A25" s="3" t="s">
        <v>155</v>
      </c>
      <c r="B25" s="17">
        <v>17374.17908279</v>
      </c>
      <c r="C25" s="17">
        <v>20949.131317169995</v>
      </c>
      <c r="D25" s="17">
        <v>32058.06490566001</v>
      </c>
      <c r="E25" s="17">
        <f t="shared" si="3"/>
        <v>70381.37530562001</v>
      </c>
      <c r="F25" s="31">
        <f aca="true" t="shared" si="7" ref="F25:M25">F23-F24</f>
        <v>22316.785168530023</v>
      </c>
      <c r="G25" s="31">
        <f t="shared" si="7"/>
        <v>21866.701315816663</v>
      </c>
      <c r="H25" s="31">
        <f t="shared" si="7"/>
        <v>38576.470937809994</v>
      </c>
      <c r="I25" s="31">
        <f t="shared" si="7"/>
        <v>82759.95742215667</v>
      </c>
      <c r="J25" s="31">
        <f t="shared" si="7"/>
        <v>22399.913427933334</v>
      </c>
      <c r="K25" s="31">
        <f t="shared" si="7"/>
        <v>26917.109310266667</v>
      </c>
      <c r="L25" s="31">
        <f t="shared" si="7"/>
        <v>36878.043594250004</v>
      </c>
      <c r="M25" s="31">
        <f t="shared" si="7"/>
        <v>86195.06633245002</v>
      </c>
      <c r="N25" s="31">
        <f>N23-N24</f>
        <v>23697.72788405667</v>
      </c>
      <c r="O25" s="31">
        <f>O23-O24</f>
        <v>27188.066666666662</v>
      </c>
      <c r="P25" s="31">
        <f>P23-P24</f>
        <v>36857.41625482667</v>
      </c>
      <c r="Q25" s="31">
        <f>Q23-Q24</f>
        <v>87743.21080555003</v>
      </c>
    </row>
    <row r="26" ht="14.25">
      <c r="A26" s="36" t="s">
        <v>135</v>
      </c>
    </row>
    <row r="28" spans="1:17" ht="15.75">
      <c r="A28" s="23" t="s">
        <v>138</v>
      </c>
      <c r="Q28" s="38" t="s">
        <v>153</v>
      </c>
    </row>
    <row r="29" spans="1:17" ht="12.75">
      <c r="A29" s="41" t="s">
        <v>109</v>
      </c>
      <c r="B29" s="39" t="s">
        <v>124</v>
      </c>
      <c r="C29" s="39"/>
      <c r="D29" s="39"/>
      <c r="E29" s="39"/>
      <c r="F29" s="39" t="s">
        <v>126</v>
      </c>
      <c r="G29" s="39"/>
      <c r="H29" s="39"/>
      <c r="I29" s="39"/>
      <c r="J29" s="39" t="s">
        <v>145</v>
      </c>
      <c r="K29" s="39"/>
      <c r="L29" s="39"/>
      <c r="M29" s="39"/>
      <c r="N29" s="39" t="s">
        <v>149</v>
      </c>
      <c r="O29" s="39"/>
      <c r="P29" s="39"/>
      <c r="Q29" s="39"/>
    </row>
    <row r="30" spans="1:17" ht="12.75">
      <c r="A30" s="41"/>
      <c r="B30" s="8" t="s">
        <v>98</v>
      </c>
      <c r="C30" s="8" t="s">
        <v>102</v>
      </c>
      <c r="D30" s="8" t="s">
        <v>103</v>
      </c>
      <c r="E30" s="8" t="s">
        <v>104</v>
      </c>
      <c r="F30" s="8" t="s">
        <v>127</v>
      </c>
      <c r="G30" s="8" t="s">
        <v>128</v>
      </c>
      <c r="H30" s="8" t="s">
        <v>129</v>
      </c>
      <c r="I30" s="8" t="s">
        <v>104</v>
      </c>
      <c r="J30" s="8" t="s">
        <v>146</v>
      </c>
      <c r="K30" s="8" t="s">
        <v>147</v>
      </c>
      <c r="L30" s="8" t="s">
        <v>148</v>
      </c>
      <c r="M30" s="8" t="s">
        <v>104</v>
      </c>
      <c r="N30" s="8" t="s">
        <v>150</v>
      </c>
      <c r="O30" s="8" t="s">
        <v>151</v>
      </c>
      <c r="P30" s="8" t="s">
        <v>152</v>
      </c>
      <c r="Q30" s="8" t="s">
        <v>104</v>
      </c>
    </row>
    <row r="31" spans="1:17" ht="12.75">
      <c r="A31" s="9" t="s">
        <v>44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1" t="s">
        <v>45</v>
      </c>
      <c r="B32" s="12">
        <v>0.008</v>
      </c>
      <c r="C32" s="12">
        <v>5.358458</v>
      </c>
      <c r="D32" s="12">
        <v>0</v>
      </c>
      <c r="E32" s="12">
        <f aca="true" t="shared" si="8" ref="E32:E64">SUM(B32:D32)</f>
        <v>5.366458</v>
      </c>
      <c r="F32" s="12">
        <v>0.709216</v>
      </c>
      <c r="G32" s="33"/>
      <c r="H32" s="33">
        <v>0</v>
      </c>
      <c r="I32" s="12">
        <f aca="true" t="shared" si="9" ref="I32:I39">SUM(F32:H32)</f>
        <v>0.709216</v>
      </c>
      <c r="J32" s="12">
        <v>0</v>
      </c>
      <c r="K32" s="33">
        <v>0</v>
      </c>
      <c r="L32" s="33">
        <v>0</v>
      </c>
      <c r="M32" s="12">
        <f aca="true" t="shared" si="10" ref="M32:M39">SUM(J32:L32)</f>
        <v>0</v>
      </c>
      <c r="N32" s="12">
        <v>0</v>
      </c>
      <c r="O32" s="33"/>
      <c r="P32" s="33">
        <v>0</v>
      </c>
      <c r="Q32" s="12">
        <f aca="true" t="shared" si="11" ref="Q32:Q39">SUM(N32:P32)</f>
        <v>0</v>
      </c>
    </row>
    <row r="33" spans="1:17" ht="12.75">
      <c r="A33" s="11" t="s">
        <v>46</v>
      </c>
      <c r="B33" s="12">
        <v>0</v>
      </c>
      <c r="C33" s="12">
        <v>38.645658</v>
      </c>
      <c r="D33" s="12">
        <v>12.028365</v>
      </c>
      <c r="E33" s="12">
        <f t="shared" si="8"/>
        <v>50.674023</v>
      </c>
      <c r="F33" s="12">
        <v>43.13698</v>
      </c>
      <c r="G33" s="33">
        <v>59.095885</v>
      </c>
      <c r="H33" s="33">
        <v>30.85579</v>
      </c>
      <c r="I33" s="12">
        <f t="shared" si="9"/>
        <v>133.08865500000002</v>
      </c>
      <c r="J33" s="12">
        <v>18.56615</v>
      </c>
      <c r="K33" s="33">
        <v>0</v>
      </c>
      <c r="L33" s="33">
        <v>0.124671</v>
      </c>
      <c r="M33" s="12">
        <f t="shared" si="10"/>
        <v>18.690821</v>
      </c>
      <c r="N33" s="12"/>
      <c r="O33" s="33">
        <v>14.8</v>
      </c>
      <c r="P33" s="33">
        <v>0</v>
      </c>
      <c r="Q33" s="12">
        <f t="shared" si="11"/>
        <v>14.8</v>
      </c>
    </row>
    <row r="34" spans="1:17" ht="12.75">
      <c r="A34" s="11" t="s">
        <v>47</v>
      </c>
      <c r="B34" s="12">
        <v>3.321603</v>
      </c>
      <c r="C34" s="12">
        <v>33.356688</v>
      </c>
      <c r="D34" s="12">
        <v>6.550583</v>
      </c>
      <c r="E34" s="12">
        <f t="shared" si="8"/>
        <v>43.228874000000005</v>
      </c>
      <c r="F34" s="12">
        <v>6.749255</v>
      </c>
      <c r="G34" s="33">
        <v>8.026018</v>
      </c>
      <c r="H34" s="33">
        <v>0.226416</v>
      </c>
      <c r="I34" s="12">
        <f t="shared" si="9"/>
        <v>15.001689</v>
      </c>
      <c r="J34" s="12">
        <v>9.890249</v>
      </c>
      <c r="K34" s="33">
        <v>8.274826</v>
      </c>
      <c r="L34" s="33">
        <v>6.411271</v>
      </c>
      <c r="M34" s="12">
        <f t="shared" si="10"/>
        <v>24.576346</v>
      </c>
      <c r="N34" s="12">
        <v>10.423846</v>
      </c>
      <c r="O34" s="33">
        <v>5.7</v>
      </c>
      <c r="P34" s="33">
        <v>4.014706</v>
      </c>
      <c r="Q34" s="12">
        <f t="shared" si="11"/>
        <v>20.138552</v>
      </c>
    </row>
    <row r="35" spans="1:17" ht="12.75">
      <c r="A35" s="11" t="s">
        <v>48</v>
      </c>
      <c r="B35" s="12">
        <v>107.854375</v>
      </c>
      <c r="C35" s="12">
        <v>41.819129</v>
      </c>
      <c r="D35" s="12">
        <v>41.384619</v>
      </c>
      <c r="E35" s="12">
        <f t="shared" si="8"/>
        <v>191.05812300000002</v>
      </c>
      <c r="F35" s="12">
        <v>98.80909</v>
      </c>
      <c r="G35" s="33">
        <v>258.491191</v>
      </c>
      <c r="H35" s="33">
        <v>69.28207</v>
      </c>
      <c r="I35" s="12">
        <f t="shared" si="9"/>
        <v>426.582351</v>
      </c>
      <c r="J35" s="12">
        <v>223.848157</v>
      </c>
      <c r="K35" s="33">
        <v>160.269521</v>
      </c>
      <c r="L35" s="33">
        <v>179.472811</v>
      </c>
      <c r="M35" s="12">
        <f t="shared" si="10"/>
        <v>563.5904889999999</v>
      </c>
      <c r="N35" s="12">
        <v>148.307251</v>
      </c>
      <c r="O35" s="33">
        <v>380.7</v>
      </c>
      <c r="P35" s="33">
        <v>196.091889</v>
      </c>
      <c r="Q35" s="12">
        <f t="shared" si="11"/>
        <v>725.09914</v>
      </c>
    </row>
    <row r="36" spans="1:17" ht="12.75">
      <c r="A36" s="11" t="s">
        <v>49</v>
      </c>
      <c r="B36" s="12">
        <v>0.061757</v>
      </c>
      <c r="C36" s="12">
        <v>0.543673</v>
      </c>
      <c r="D36" s="12">
        <v>0.37555</v>
      </c>
      <c r="E36" s="12">
        <f t="shared" si="8"/>
        <v>0.98098</v>
      </c>
      <c r="F36" s="12">
        <v>0.120735</v>
      </c>
      <c r="G36" s="33"/>
      <c r="H36" s="33">
        <v>0</v>
      </c>
      <c r="I36" s="12">
        <f t="shared" si="9"/>
        <v>0.120735</v>
      </c>
      <c r="J36" s="12">
        <v>0.0423</v>
      </c>
      <c r="K36" s="33">
        <v>0</v>
      </c>
      <c r="L36" s="33">
        <v>0</v>
      </c>
      <c r="M36" s="12">
        <f t="shared" si="10"/>
        <v>0.0423</v>
      </c>
      <c r="N36" s="12"/>
      <c r="O36" s="33"/>
      <c r="P36" s="33">
        <v>0</v>
      </c>
      <c r="Q36" s="12">
        <f t="shared" si="11"/>
        <v>0</v>
      </c>
    </row>
    <row r="37" spans="1:17" ht="12.75">
      <c r="A37" s="11" t="s">
        <v>50</v>
      </c>
      <c r="B37" s="12">
        <v>0.561737</v>
      </c>
      <c r="C37" s="12">
        <v>4.7477434</v>
      </c>
      <c r="D37" s="12">
        <v>0.041529</v>
      </c>
      <c r="E37" s="12">
        <f t="shared" si="8"/>
        <v>5.3510094</v>
      </c>
      <c r="F37" s="12">
        <v>6.19442722</v>
      </c>
      <c r="G37" s="33">
        <v>7.858708</v>
      </c>
      <c r="H37" s="33">
        <v>0.834</v>
      </c>
      <c r="I37" s="12">
        <f t="shared" si="9"/>
        <v>14.88713522</v>
      </c>
      <c r="J37" s="12">
        <v>3.616651</v>
      </c>
      <c r="K37" s="33">
        <v>0.2592</v>
      </c>
      <c r="L37" s="33">
        <v>19.49067763</v>
      </c>
      <c r="M37" s="12">
        <f t="shared" si="10"/>
        <v>23.36652863</v>
      </c>
      <c r="N37" s="12"/>
      <c r="O37" s="33">
        <v>0.9</v>
      </c>
      <c r="P37" s="33">
        <v>0.6048</v>
      </c>
      <c r="Q37" s="12">
        <f t="shared" si="11"/>
        <v>1.5048</v>
      </c>
    </row>
    <row r="38" spans="1:17" ht="12.75">
      <c r="A38" s="11" t="s">
        <v>51</v>
      </c>
      <c r="B38" s="12">
        <v>0</v>
      </c>
      <c r="C38" s="12"/>
      <c r="D38" s="12"/>
      <c r="E38" s="12">
        <f t="shared" si="8"/>
        <v>0</v>
      </c>
      <c r="F38" s="12">
        <v>0</v>
      </c>
      <c r="G38" s="33"/>
      <c r="H38" s="33">
        <v>0</v>
      </c>
      <c r="I38" s="12">
        <f t="shared" si="9"/>
        <v>0</v>
      </c>
      <c r="J38" s="12"/>
      <c r="K38" s="33">
        <v>0</v>
      </c>
      <c r="L38" s="33"/>
      <c r="M38" s="12">
        <f t="shared" si="10"/>
        <v>0</v>
      </c>
      <c r="N38" s="12"/>
      <c r="O38" s="33"/>
      <c r="P38" s="33">
        <v>0</v>
      </c>
      <c r="Q38" s="12">
        <f t="shared" si="11"/>
        <v>0</v>
      </c>
    </row>
    <row r="39" spans="1:17" ht="12.75">
      <c r="A39" s="11" t="s">
        <v>52</v>
      </c>
      <c r="B39" s="12">
        <v>18.26523</v>
      </c>
      <c r="C39" s="12">
        <v>8.102880000000006</v>
      </c>
      <c r="D39" s="12">
        <v>10.419364300000002</v>
      </c>
      <c r="E39" s="12">
        <f t="shared" si="8"/>
        <v>36.78747430000001</v>
      </c>
      <c r="F39" s="12">
        <v>124.97920080999995</v>
      </c>
      <c r="G39" s="33">
        <v>19.469241250000017</v>
      </c>
      <c r="H39" s="33">
        <v>14.326894429999996</v>
      </c>
      <c r="I39" s="12">
        <f t="shared" si="9"/>
        <v>158.77533648999997</v>
      </c>
      <c r="J39" s="12">
        <v>21.35004145</v>
      </c>
      <c r="K39" s="33">
        <v>4.981034</v>
      </c>
      <c r="L39" s="33">
        <v>2.921969999999993</v>
      </c>
      <c r="M39" s="12">
        <f t="shared" si="10"/>
        <v>29.253045449999995</v>
      </c>
      <c r="N39" s="12">
        <v>53.30059153</v>
      </c>
      <c r="O39" s="33">
        <v>18.4</v>
      </c>
      <c r="P39" s="33">
        <v>23.59278814999998</v>
      </c>
      <c r="Q39" s="12">
        <f t="shared" si="11"/>
        <v>95.29337967999997</v>
      </c>
    </row>
    <row r="40" spans="1:17" ht="12.75">
      <c r="A40" s="19" t="s">
        <v>53</v>
      </c>
      <c r="B40" s="17">
        <v>130.072702</v>
      </c>
      <c r="C40" s="17">
        <v>132.5742294</v>
      </c>
      <c r="D40" s="17">
        <v>70.8000103</v>
      </c>
      <c r="E40" s="17">
        <f t="shared" si="8"/>
        <v>333.44694169999997</v>
      </c>
      <c r="F40" s="17">
        <f aca="true" t="shared" si="12" ref="F40:M40">SUM(F32:F39)</f>
        <v>280.69890402999994</v>
      </c>
      <c r="G40" s="17">
        <f t="shared" si="12"/>
        <v>352.94104325000006</v>
      </c>
      <c r="H40" s="17">
        <f t="shared" si="12"/>
        <v>115.52517043</v>
      </c>
      <c r="I40" s="17">
        <f t="shared" si="12"/>
        <v>749.16511771</v>
      </c>
      <c r="J40" s="17">
        <f t="shared" si="12"/>
        <v>277.31354845</v>
      </c>
      <c r="K40" s="17">
        <f t="shared" si="12"/>
        <v>173.78458099999997</v>
      </c>
      <c r="L40" s="17">
        <f t="shared" si="12"/>
        <v>208.42140063</v>
      </c>
      <c r="M40" s="17">
        <f t="shared" si="12"/>
        <v>659.5195300799998</v>
      </c>
      <c r="N40" s="17">
        <f>SUM(N32:N39)</f>
        <v>212.03168853</v>
      </c>
      <c r="O40" s="17">
        <f>SUM(O32:O39)</f>
        <v>420.49999999999994</v>
      </c>
      <c r="P40" s="17">
        <f>SUM(P32:P39)</f>
        <v>224.30418315</v>
      </c>
      <c r="Q40" s="17">
        <f>SUM(Q32:Q39)</f>
        <v>856.83587168</v>
      </c>
    </row>
    <row r="41" spans="1:17" ht="12.75">
      <c r="A41" s="9" t="s">
        <v>54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1" t="s">
        <v>55</v>
      </c>
      <c r="B42" s="12">
        <v>158.7373542</v>
      </c>
      <c r="C42" s="12">
        <v>205.36962773</v>
      </c>
      <c r="D42" s="12">
        <v>357.07839645999996</v>
      </c>
      <c r="E42" s="12">
        <f t="shared" si="8"/>
        <v>721.1853783899999</v>
      </c>
      <c r="F42" s="12">
        <v>179.28830003</v>
      </c>
      <c r="G42" s="33">
        <v>384.58660882</v>
      </c>
      <c r="H42" s="34">
        <v>77.63734536</v>
      </c>
      <c r="I42" s="12">
        <f aca="true" t="shared" si="13" ref="I42:I50">SUM(F42:H42)</f>
        <v>641.51225421</v>
      </c>
      <c r="J42" s="12">
        <v>35.80419387999999</v>
      </c>
      <c r="K42" s="33">
        <v>326.62713180000003</v>
      </c>
      <c r="L42" s="34">
        <v>223.598296</v>
      </c>
      <c r="M42" s="12">
        <f aca="true" t="shared" si="14" ref="M42:M50">SUM(J42:L42)</f>
        <v>586.02962168</v>
      </c>
      <c r="N42" s="12">
        <v>41.10634531</v>
      </c>
      <c r="O42" s="33">
        <v>119.7</v>
      </c>
      <c r="P42" s="34">
        <v>115.55326514000001</v>
      </c>
      <c r="Q42" s="12">
        <f aca="true" t="shared" si="15" ref="Q42:Q50">SUM(N42:P42)</f>
        <v>276.35961045</v>
      </c>
    </row>
    <row r="43" spans="1:17" ht="12.75">
      <c r="A43" s="11" t="s">
        <v>45</v>
      </c>
      <c r="B43" s="12">
        <v>2.96528472</v>
      </c>
      <c r="C43" s="12">
        <v>0.617632</v>
      </c>
      <c r="D43" s="12">
        <v>6.256846</v>
      </c>
      <c r="E43" s="12">
        <f t="shared" si="8"/>
        <v>9.83976272</v>
      </c>
      <c r="F43" s="12">
        <v>30.965936</v>
      </c>
      <c r="G43" s="33">
        <v>0.525705</v>
      </c>
      <c r="H43" s="34">
        <v>0.518626</v>
      </c>
      <c r="I43" s="12">
        <f t="shared" si="13"/>
        <v>32.010267</v>
      </c>
      <c r="J43" s="12">
        <v>0.566465</v>
      </c>
      <c r="K43" s="33">
        <v>4.78853</v>
      </c>
      <c r="L43" s="34">
        <v>27.541106</v>
      </c>
      <c r="M43" s="12">
        <f t="shared" si="14"/>
        <v>32.896101</v>
      </c>
      <c r="N43" s="12">
        <v>102.90982556</v>
      </c>
      <c r="O43" s="33"/>
      <c r="P43" s="34">
        <v>14.592673</v>
      </c>
      <c r="Q43" s="12">
        <f t="shared" si="15"/>
        <v>117.50249856</v>
      </c>
    </row>
    <row r="44" spans="1:17" ht="12.75">
      <c r="A44" s="11" t="s">
        <v>46</v>
      </c>
      <c r="B44" s="12">
        <v>4.160437</v>
      </c>
      <c r="C44" s="12">
        <v>73.802182</v>
      </c>
      <c r="D44" s="12">
        <v>0</v>
      </c>
      <c r="E44" s="12">
        <f t="shared" si="8"/>
        <v>77.962619</v>
      </c>
      <c r="F44" s="12">
        <v>0.0165</v>
      </c>
      <c r="G44" s="33">
        <v>11.210843800000001</v>
      </c>
      <c r="H44" s="34">
        <v>13.932688</v>
      </c>
      <c r="I44" s="12">
        <f t="shared" si="13"/>
        <v>25.160031800000002</v>
      </c>
      <c r="J44" s="12">
        <v>6.34544</v>
      </c>
      <c r="K44" s="33">
        <v>8.4</v>
      </c>
      <c r="L44" s="34">
        <v>7.199254</v>
      </c>
      <c r="M44" s="12">
        <f t="shared" si="14"/>
        <v>21.944694</v>
      </c>
      <c r="N44" s="12">
        <v>0</v>
      </c>
      <c r="O44" s="33">
        <v>133.5</v>
      </c>
      <c r="P44" s="34">
        <v>1.282698</v>
      </c>
      <c r="Q44" s="12">
        <f t="shared" si="15"/>
        <v>134.782698</v>
      </c>
    </row>
    <row r="45" spans="1:17" ht="12.75">
      <c r="A45" s="11" t="s">
        <v>56</v>
      </c>
      <c r="B45" s="12">
        <v>89.43457024000001</v>
      </c>
      <c r="C45" s="12">
        <v>105.8361</v>
      </c>
      <c r="D45" s="12">
        <v>175.803373</v>
      </c>
      <c r="E45" s="12">
        <f t="shared" si="8"/>
        <v>371.07404324000004</v>
      </c>
      <c r="F45" s="12">
        <v>111.381609</v>
      </c>
      <c r="G45" s="33">
        <v>114.64845265000001</v>
      </c>
      <c r="H45" s="34">
        <v>204.6518146</v>
      </c>
      <c r="I45" s="12">
        <f t="shared" si="13"/>
        <v>430.68187624999996</v>
      </c>
      <c r="J45" s="12">
        <v>45.967477</v>
      </c>
      <c r="K45" s="33">
        <v>88.878341</v>
      </c>
      <c r="L45" s="34">
        <v>99.2432396</v>
      </c>
      <c r="M45" s="12">
        <f t="shared" si="14"/>
        <v>234.0890576</v>
      </c>
      <c r="N45" s="12">
        <v>93.09860056000001</v>
      </c>
      <c r="O45" s="33">
        <v>163.7</v>
      </c>
      <c r="P45" s="34">
        <v>198.332914</v>
      </c>
      <c r="Q45" s="12">
        <f t="shared" si="15"/>
        <v>455.13151456</v>
      </c>
    </row>
    <row r="46" spans="1:17" ht="12.75">
      <c r="A46" s="11" t="s">
        <v>47</v>
      </c>
      <c r="B46" s="12">
        <v>0.856582</v>
      </c>
      <c r="C46" s="12">
        <v>31.79225815</v>
      </c>
      <c r="D46" s="12">
        <v>2.8473805899999998</v>
      </c>
      <c r="E46" s="12">
        <f t="shared" si="8"/>
        <v>35.49622074</v>
      </c>
      <c r="F46" s="12">
        <v>50.808216</v>
      </c>
      <c r="G46" s="33">
        <v>23.87892</v>
      </c>
      <c r="H46" s="34">
        <v>12.833528</v>
      </c>
      <c r="I46" s="12">
        <f t="shared" si="13"/>
        <v>87.52066400000001</v>
      </c>
      <c r="J46" s="12">
        <v>11.309438</v>
      </c>
      <c r="K46" s="33">
        <v>0.149664</v>
      </c>
      <c r="L46" s="34">
        <v>1.797633</v>
      </c>
      <c r="M46" s="12">
        <f t="shared" si="14"/>
        <v>13.256734999999999</v>
      </c>
      <c r="N46" s="12">
        <v>7.144846</v>
      </c>
      <c r="O46" s="33">
        <v>19.2</v>
      </c>
      <c r="P46" s="34">
        <v>6.090015</v>
      </c>
      <c r="Q46" s="12">
        <f t="shared" si="15"/>
        <v>32.434861</v>
      </c>
    </row>
    <row r="47" spans="1:17" ht="12.75">
      <c r="A47" s="11" t="s">
        <v>57</v>
      </c>
      <c r="B47" s="12">
        <v>23.598767</v>
      </c>
      <c r="C47" s="12">
        <v>4.126138</v>
      </c>
      <c r="D47" s="12">
        <v>4.493422</v>
      </c>
      <c r="E47" s="12">
        <f t="shared" si="8"/>
        <v>32.218327</v>
      </c>
      <c r="F47" s="12">
        <v>1.524915</v>
      </c>
      <c r="G47" s="33">
        <v>1.154789</v>
      </c>
      <c r="H47" s="34">
        <v>0</v>
      </c>
      <c r="I47" s="12">
        <f t="shared" si="13"/>
        <v>2.679704</v>
      </c>
      <c r="J47" s="12">
        <v>0</v>
      </c>
      <c r="K47" s="33">
        <v>12.69678</v>
      </c>
      <c r="L47" s="34">
        <v>8.744933</v>
      </c>
      <c r="M47" s="12">
        <f t="shared" si="14"/>
        <v>21.441713</v>
      </c>
      <c r="N47" s="12">
        <v>5.13472</v>
      </c>
      <c r="O47" s="33">
        <v>5</v>
      </c>
      <c r="P47" s="34">
        <v>11.772482</v>
      </c>
      <c r="Q47" s="12">
        <f t="shared" si="15"/>
        <v>21.907201999999998</v>
      </c>
    </row>
    <row r="48" spans="1:17" ht="12.75">
      <c r="A48" s="11" t="s">
        <v>48</v>
      </c>
      <c r="B48" s="12">
        <v>48.66010227</v>
      </c>
      <c r="C48" s="12">
        <v>28.68771916</v>
      </c>
      <c r="D48" s="12">
        <v>160.576499</v>
      </c>
      <c r="E48" s="12">
        <f t="shared" si="8"/>
        <v>237.92432043000002</v>
      </c>
      <c r="F48" s="12">
        <v>81.20232</v>
      </c>
      <c r="G48" s="33">
        <v>49.888477</v>
      </c>
      <c r="H48" s="34">
        <v>3.859015</v>
      </c>
      <c r="I48" s="12">
        <f t="shared" si="13"/>
        <v>134.949812</v>
      </c>
      <c r="J48" s="12">
        <v>37.315922</v>
      </c>
      <c r="K48" s="33">
        <v>45.473527</v>
      </c>
      <c r="L48" s="34">
        <v>59.18319155</v>
      </c>
      <c r="M48" s="12">
        <f t="shared" si="14"/>
        <v>141.97264055</v>
      </c>
      <c r="N48" s="12">
        <v>40.167334</v>
      </c>
      <c r="O48" s="33">
        <v>6.8</v>
      </c>
      <c r="P48" s="34">
        <v>57.349371</v>
      </c>
      <c r="Q48" s="12">
        <f t="shared" si="15"/>
        <v>104.31670499999998</v>
      </c>
    </row>
    <row r="49" spans="1:17" ht="12.75">
      <c r="A49" s="11" t="s">
        <v>58</v>
      </c>
      <c r="B49" s="12">
        <v>3.392171</v>
      </c>
      <c r="C49" s="12">
        <v>24.697624</v>
      </c>
      <c r="D49" s="12">
        <v>16.788158</v>
      </c>
      <c r="E49" s="12">
        <f t="shared" si="8"/>
        <v>44.877953000000005</v>
      </c>
      <c r="F49" s="12">
        <v>8.050744</v>
      </c>
      <c r="G49" s="33">
        <v>3.773105</v>
      </c>
      <c r="H49" s="34">
        <v>7.32466</v>
      </c>
      <c r="I49" s="12">
        <f t="shared" si="13"/>
        <v>19.148508999999997</v>
      </c>
      <c r="J49" s="12">
        <v>8.250751059999999</v>
      </c>
      <c r="K49" s="33">
        <v>0.9</v>
      </c>
      <c r="L49" s="34">
        <v>0.352269</v>
      </c>
      <c r="M49" s="12">
        <f t="shared" si="14"/>
        <v>9.503020059999999</v>
      </c>
      <c r="N49" s="12">
        <v>0.7355319</v>
      </c>
      <c r="O49" s="33">
        <v>5.9</v>
      </c>
      <c r="P49" s="34">
        <v>0.76</v>
      </c>
      <c r="Q49" s="12">
        <f t="shared" si="15"/>
        <v>7.3955319</v>
      </c>
    </row>
    <row r="50" spans="1:17" ht="12.75">
      <c r="A50" s="11" t="s">
        <v>59</v>
      </c>
      <c r="B50" s="12">
        <v>11660.46551361</v>
      </c>
      <c r="C50" s="12">
        <v>13269.448549249999</v>
      </c>
      <c r="D50" s="12">
        <v>10870.48865304</v>
      </c>
      <c r="E50" s="12">
        <f t="shared" si="8"/>
        <v>35800.402715899996</v>
      </c>
      <c r="F50" s="12">
        <v>11316.713392410002</v>
      </c>
      <c r="G50" s="33">
        <v>11939.733864490003</v>
      </c>
      <c r="H50" s="34">
        <v>13151.82601679</v>
      </c>
      <c r="I50" s="12">
        <f t="shared" si="13"/>
        <v>36408.27327369001</v>
      </c>
      <c r="J50" s="12">
        <v>10211.06889972</v>
      </c>
      <c r="K50" s="33">
        <v>12277.37164481</v>
      </c>
      <c r="L50" s="34">
        <v>14679.383072539995</v>
      </c>
      <c r="M50" s="12">
        <f t="shared" si="14"/>
        <v>37167.82361707</v>
      </c>
      <c r="N50" s="12">
        <v>12369.121403139996</v>
      </c>
      <c r="O50" s="33">
        <v>15058</v>
      </c>
      <c r="P50" s="34">
        <v>9834.295612599999</v>
      </c>
      <c r="Q50" s="12">
        <f t="shared" si="15"/>
        <v>37261.41701573999</v>
      </c>
    </row>
    <row r="51" spans="1:17" ht="12.75">
      <c r="A51" s="19" t="s">
        <v>53</v>
      </c>
      <c r="B51" s="17">
        <v>11992.27078204</v>
      </c>
      <c r="C51" s="17">
        <v>13744.37783029</v>
      </c>
      <c r="D51" s="17">
        <v>11594.33272809</v>
      </c>
      <c r="E51" s="17">
        <f t="shared" si="8"/>
        <v>37330.981340419996</v>
      </c>
      <c r="F51" s="17">
        <f aca="true" t="shared" si="16" ref="F51:M51">SUM(F42:F50)</f>
        <v>11779.951932440003</v>
      </c>
      <c r="G51" s="17">
        <f t="shared" si="16"/>
        <v>12529.400765760003</v>
      </c>
      <c r="H51" s="17">
        <f t="shared" si="16"/>
        <v>13472.58369375</v>
      </c>
      <c r="I51" s="17">
        <f t="shared" si="16"/>
        <v>37781.93639195001</v>
      </c>
      <c r="J51" s="17">
        <f t="shared" si="16"/>
        <v>10356.62858666</v>
      </c>
      <c r="K51" s="17">
        <f t="shared" si="16"/>
        <v>12765.28561861</v>
      </c>
      <c r="L51" s="17">
        <f t="shared" si="16"/>
        <v>15107.042994689995</v>
      </c>
      <c r="M51" s="17">
        <f t="shared" si="16"/>
        <v>38228.957199959994</v>
      </c>
      <c r="N51" s="17">
        <f>SUM(N42:N50)</f>
        <v>12659.418606469995</v>
      </c>
      <c r="O51" s="17">
        <f>SUM(O42:O50)</f>
        <v>15511.8</v>
      </c>
      <c r="P51" s="17">
        <f>SUM(P42:P50)</f>
        <v>10240.02903074</v>
      </c>
      <c r="Q51" s="17">
        <f>SUM(Q42:Q50)</f>
        <v>38411.24763720999</v>
      </c>
    </row>
    <row r="52" spans="1:17" ht="12.75">
      <c r="A52" s="11" t="s">
        <v>60</v>
      </c>
      <c r="B52" s="12">
        <v>4.050999999999999</v>
      </c>
      <c r="C52" s="12">
        <v>4.507</v>
      </c>
      <c r="D52" s="12">
        <v>2.266</v>
      </c>
      <c r="E52" s="12">
        <f t="shared" si="8"/>
        <v>10.824</v>
      </c>
      <c r="F52" s="12">
        <v>4.597103</v>
      </c>
      <c r="G52" s="33">
        <v>4.462282</v>
      </c>
      <c r="H52" s="34">
        <v>2.57455</v>
      </c>
      <c r="I52" s="12">
        <f>SUM(F52:H52)</f>
        <v>11.633935</v>
      </c>
      <c r="J52" s="12">
        <v>1.937</v>
      </c>
      <c r="K52" s="33">
        <v>0</v>
      </c>
      <c r="L52" s="34">
        <v>0.878</v>
      </c>
      <c r="M52" s="12">
        <f>SUM(J52:L52)</f>
        <v>2.815</v>
      </c>
      <c r="N52" s="12">
        <v>0.704</v>
      </c>
      <c r="O52" s="33"/>
      <c r="P52" s="34">
        <v>1.773</v>
      </c>
      <c r="Q52" s="12">
        <f>SUM(N52:P52)</f>
        <v>2.477</v>
      </c>
    </row>
    <row r="53" spans="1:17" ht="12.75">
      <c r="A53" s="11" t="s">
        <v>61</v>
      </c>
      <c r="B53" s="12">
        <v>1228.42751461</v>
      </c>
      <c r="C53" s="12">
        <v>1449.3897529199999</v>
      </c>
      <c r="D53" s="12">
        <v>1871.44994866</v>
      </c>
      <c r="E53" s="12">
        <v>3573.22000000003</v>
      </c>
      <c r="F53" s="12">
        <v>1388.9205072199998</v>
      </c>
      <c r="G53" s="33">
        <v>1203.0765852199997</v>
      </c>
      <c r="H53" s="34">
        <v>1299.2023429699998</v>
      </c>
      <c r="I53" s="12">
        <f>SUM(F53:H53)</f>
        <v>3891.1994354099993</v>
      </c>
      <c r="J53" s="12">
        <v>1062.617602</v>
      </c>
      <c r="K53" s="33">
        <v>1524.825667</v>
      </c>
      <c r="L53" s="34">
        <v>1056.6354941</v>
      </c>
      <c r="M53" s="12">
        <f>SUM(J53:L53)</f>
        <v>3644.0787631000003</v>
      </c>
      <c r="N53" s="12">
        <v>1212.7740041</v>
      </c>
      <c r="O53" s="33">
        <v>1282</v>
      </c>
      <c r="P53" s="34">
        <v>1256.7981239</v>
      </c>
      <c r="Q53" s="12">
        <f>SUM(N53:P53)</f>
        <v>3751.572128</v>
      </c>
    </row>
    <row r="54" spans="1:17" ht="12.75">
      <c r="A54" s="11" t="s">
        <v>62</v>
      </c>
      <c r="B54" s="12">
        <v>3148.30335913</v>
      </c>
      <c r="C54" s="12">
        <v>3513.2406558400003</v>
      </c>
      <c r="D54" s="12">
        <v>3727.7369000400004</v>
      </c>
      <c r="E54" s="12">
        <f t="shared" si="8"/>
        <v>10389.28091501</v>
      </c>
      <c r="F54" s="12">
        <v>4334.14966675</v>
      </c>
      <c r="G54" s="33">
        <v>4092.0975204799993</v>
      </c>
      <c r="H54" s="34">
        <v>3684.09431448</v>
      </c>
      <c r="I54" s="12">
        <f>SUM(F54:H54)</f>
        <v>12110.34150171</v>
      </c>
      <c r="J54" s="12">
        <v>4458.0977450499995</v>
      </c>
      <c r="K54" s="33">
        <v>4719.90606885</v>
      </c>
      <c r="L54" s="34">
        <v>5088.53810726</v>
      </c>
      <c r="M54" s="12">
        <f>SUM(J54:L54)</f>
        <v>14266.541921159998</v>
      </c>
      <c r="N54" s="12">
        <v>5378.43048812</v>
      </c>
      <c r="O54" s="33">
        <v>5209.3</v>
      </c>
      <c r="P54" s="34">
        <v>4980.941634389999</v>
      </c>
      <c r="Q54" s="12">
        <f>SUM(N54:P54)</f>
        <v>15568.67212251</v>
      </c>
    </row>
    <row r="55" spans="1:17" ht="12.75">
      <c r="A55" s="11" t="s">
        <v>63</v>
      </c>
      <c r="B55" s="12">
        <v>168.99578152999996</v>
      </c>
      <c r="C55" s="12">
        <v>221.31624058999998</v>
      </c>
      <c r="D55" s="12">
        <v>198.29032904999997</v>
      </c>
      <c r="E55" s="12">
        <f t="shared" si="8"/>
        <v>588.6023511699999</v>
      </c>
      <c r="F55" s="12">
        <v>194.66519738999997</v>
      </c>
      <c r="G55" s="33">
        <v>306.63574726</v>
      </c>
      <c r="H55" s="34">
        <v>150.38593262999999</v>
      </c>
      <c r="I55" s="12">
        <f>SUM(F55:H55)</f>
        <v>651.68687728</v>
      </c>
      <c r="J55" s="12">
        <v>268.48925538</v>
      </c>
      <c r="K55" s="33">
        <v>219.12475639000002</v>
      </c>
      <c r="L55" s="34">
        <v>192.5271298</v>
      </c>
      <c r="M55" s="12">
        <f>SUM(J55:L55)</f>
        <v>680.14114157</v>
      </c>
      <c r="N55" s="12">
        <v>231.54110795</v>
      </c>
      <c r="O55" s="33">
        <v>246.4</v>
      </c>
      <c r="P55" s="34">
        <v>303.60087424</v>
      </c>
      <c r="Q55" s="12">
        <f>SUM(N55:P55)</f>
        <v>781.54198219</v>
      </c>
    </row>
    <row r="56" spans="1:17" ht="12.75">
      <c r="A56" s="19" t="s">
        <v>64</v>
      </c>
      <c r="B56" s="17">
        <v>4549.77765527</v>
      </c>
      <c r="C56" s="17">
        <v>5188.45364935</v>
      </c>
      <c r="D56" s="17">
        <v>5799.7431777500005</v>
      </c>
      <c r="E56" s="17">
        <f aca="true" t="shared" si="17" ref="E56:M56">SUM(E52:E55)</f>
        <v>14561.927266180031</v>
      </c>
      <c r="F56" s="17">
        <f t="shared" si="17"/>
        <v>5922.33247436</v>
      </c>
      <c r="G56" s="17">
        <f t="shared" si="17"/>
        <v>5606.272134959999</v>
      </c>
      <c r="H56" s="17">
        <f t="shared" si="17"/>
        <v>5136.25714008</v>
      </c>
      <c r="I56" s="17">
        <f t="shared" si="17"/>
        <v>16664.8617494</v>
      </c>
      <c r="J56" s="17">
        <f t="shared" si="17"/>
        <v>5791.14160243</v>
      </c>
      <c r="K56" s="17">
        <f t="shared" si="17"/>
        <v>6463.85649224</v>
      </c>
      <c r="L56" s="17">
        <f t="shared" si="17"/>
        <v>6338.57873116</v>
      </c>
      <c r="M56" s="17">
        <f t="shared" si="17"/>
        <v>18593.576825829998</v>
      </c>
      <c r="N56" s="17">
        <f>SUM(N52:N55)</f>
        <v>6823.44960017</v>
      </c>
      <c r="O56" s="17">
        <f>SUM(O52:O55)</f>
        <v>6737.7</v>
      </c>
      <c r="P56" s="17">
        <f>SUM(P52:P55)</f>
        <v>6543.113632529999</v>
      </c>
      <c r="Q56" s="17">
        <f>SUM(Q52:Q55)</f>
        <v>20104.2632327</v>
      </c>
    </row>
    <row r="57" spans="1:17" ht="12.75">
      <c r="A57" s="11" t="s">
        <v>65</v>
      </c>
      <c r="B57" s="12">
        <v>4.713457</v>
      </c>
      <c r="C57" s="12">
        <v>10.18480918</v>
      </c>
      <c r="D57" s="12">
        <v>46.87478125</v>
      </c>
      <c r="E57" s="12">
        <f t="shared" si="8"/>
        <v>61.77304743</v>
      </c>
      <c r="F57" s="12">
        <v>24.455154219999997</v>
      </c>
      <c r="G57" s="33">
        <v>4.89923</v>
      </c>
      <c r="H57" s="34">
        <v>16.228296</v>
      </c>
      <c r="I57" s="12">
        <f>SUM(F57:H57)</f>
        <v>45.58268022</v>
      </c>
      <c r="J57" s="12">
        <v>6.759905</v>
      </c>
      <c r="K57" s="33">
        <v>51.7677488</v>
      </c>
      <c r="L57" s="34">
        <v>9.18914355</v>
      </c>
      <c r="M57" s="12">
        <f>SUM(J57:L57)</f>
        <v>67.71679735</v>
      </c>
      <c r="N57" s="12">
        <v>7.37828755</v>
      </c>
      <c r="O57" s="33">
        <v>20.2</v>
      </c>
      <c r="P57" s="34">
        <v>5.57460883</v>
      </c>
      <c r="Q57" s="12">
        <f>SUM(N57:P57)</f>
        <v>33.15289638</v>
      </c>
    </row>
    <row r="58" spans="1:17" ht="12.75">
      <c r="A58" s="3" t="s">
        <v>154</v>
      </c>
      <c r="B58" s="17">
        <v>16676.83459631</v>
      </c>
      <c r="C58" s="17">
        <v>19075.59051822</v>
      </c>
      <c r="D58" s="17">
        <v>17511.75069739</v>
      </c>
      <c r="E58" s="17">
        <f t="shared" si="8"/>
        <v>53264.17581192</v>
      </c>
      <c r="F58" s="17">
        <f aca="true" t="shared" si="18" ref="F58:M58">F57+F56+F51+F40</f>
        <v>18007.438465050003</v>
      </c>
      <c r="G58" s="17">
        <f t="shared" si="18"/>
        <v>18493.51317397</v>
      </c>
      <c r="H58" s="17">
        <f t="shared" si="18"/>
        <v>18740.59430026</v>
      </c>
      <c r="I58" s="17">
        <f t="shared" si="18"/>
        <v>55241.54593928001</v>
      </c>
      <c r="J58" s="17">
        <f t="shared" si="18"/>
        <v>16431.84364254</v>
      </c>
      <c r="K58" s="17">
        <f t="shared" si="18"/>
        <v>19454.69444065</v>
      </c>
      <c r="L58" s="17">
        <f t="shared" si="18"/>
        <v>21663.232270029996</v>
      </c>
      <c r="M58" s="17">
        <f t="shared" si="18"/>
        <v>57549.77035321999</v>
      </c>
      <c r="N58" s="17">
        <f>N57+N56+N51+N40</f>
        <v>19702.278182719998</v>
      </c>
      <c r="O58" s="17">
        <f>O57+O56+O51+O40</f>
        <v>22690.199999999997</v>
      </c>
      <c r="P58" s="17">
        <f>P57+P56+P51+P40</f>
        <v>17013.02145525</v>
      </c>
      <c r="Q58" s="17">
        <f>Q57+Q56+Q51+Q40</f>
        <v>59405.49963796999</v>
      </c>
    </row>
    <row r="59" spans="1:17" ht="12.75">
      <c r="A59" s="11" t="s">
        <v>66</v>
      </c>
      <c r="B59" s="12">
        <v>2271</v>
      </c>
      <c r="C59" s="12">
        <v>2271</v>
      </c>
      <c r="D59" s="12">
        <v>3626.4</v>
      </c>
      <c r="E59" s="12">
        <f t="shared" si="8"/>
        <v>8168.4</v>
      </c>
      <c r="F59" s="12">
        <v>3661.22496223</v>
      </c>
      <c r="G59" s="33">
        <v>3595.6841563366665</v>
      </c>
      <c r="H59" s="34">
        <v>3637</v>
      </c>
      <c r="I59" s="12">
        <f>SUM(F59:H59)</f>
        <v>10893.909118566666</v>
      </c>
      <c r="J59" s="12">
        <v>3686.6066846733333</v>
      </c>
      <c r="K59" s="33">
        <v>3539.4</v>
      </c>
      <c r="L59" s="34">
        <v>3541.5356841499997</v>
      </c>
      <c r="M59" s="12">
        <f>SUM(J59:L59)</f>
        <v>10767.542368823333</v>
      </c>
      <c r="N59" s="12">
        <v>3562.021143016667</v>
      </c>
      <c r="O59" s="33">
        <v>3562</v>
      </c>
      <c r="P59" s="34">
        <v>3507.2028150266665</v>
      </c>
      <c r="Q59" s="12">
        <f>SUM(N59:P59)</f>
        <v>10631.223958043334</v>
      </c>
    </row>
    <row r="60" spans="1:17" ht="12.75">
      <c r="A60" s="3" t="s">
        <v>155</v>
      </c>
      <c r="B60" s="17">
        <v>14405.83459631</v>
      </c>
      <c r="C60" s="17">
        <v>16804.59051822</v>
      </c>
      <c r="D60" s="17">
        <v>13885.350697390002</v>
      </c>
      <c r="E60" s="17">
        <f t="shared" si="8"/>
        <v>45095.77581192</v>
      </c>
      <c r="F60" s="18">
        <f aca="true" t="shared" si="19" ref="F60:M60">F58-F59</f>
        <v>14346.213502820003</v>
      </c>
      <c r="G60" s="17">
        <f t="shared" si="19"/>
        <v>14897.829017633334</v>
      </c>
      <c r="H60" s="17">
        <f t="shared" si="19"/>
        <v>15103.59430026</v>
      </c>
      <c r="I60" s="17">
        <f t="shared" si="19"/>
        <v>44347.63682071335</v>
      </c>
      <c r="J60" s="17">
        <f t="shared" si="19"/>
        <v>12745.236957866666</v>
      </c>
      <c r="K60" s="17">
        <f t="shared" si="19"/>
        <v>15915.294440650001</v>
      </c>
      <c r="L60" s="17">
        <f t="shared" si="19"/>
        <v>18121.696585879996</v>
      </c>
      <c r="M60" s="17">
        <f t="shared" si="19"/>
        <v>46782.22798439665</v>
      </c>
      <c r="N60" s="17">
        <f>N58-N59</f>
        <v>16140.25703970333</v>
      </c>
      <c r="O60" s="17">
        <f>O58-O59</f>
        <v>19128.199999999997</v>
      </c>
      <c r="P60" s="17">
        <f>P58-P59</f>
        <v>13505.818640223333</v>
      </c>
      <c r="Q60" s="17">
        <f>Q58-Q59</f>
        <v>48774.27567992665</v>
      </c>
    </row>
    <row r="61" spans="1:17" ht="12.75">
      <c r="A61" s="11" t="s">
        <v>68</v>
      </c>
      <c r="B61" s="12">
        <v>1503.212627</v>
      </c>
      <c r="C61" s="12">
        <v>1570.720182</v>
      </c>
      <c r="D61" s="12">
        <v>588.00974</v>
      </c>
      <c r="E61" s="12">
        <f t="shared" si="8"/>
        <v>3661.942549</v>
      </c>
      <c r="F61" s="12">
        <v>1166.3817863</v>
      </c>
      <c r="G61" s="33">
        <v>793.618602</v>
      </c>
      <c r="H61" s="34">
        <v>310.238242</v>
      </c>
      <c r="I61" s="12">
        <f>SUM(F61:H61)</f>
        <v>2270.2386303</v>
      </c>
      <c r="J61" s="12">
        <v>715.81506093</v>
      </c>
      <c r="K61" s="33">
        <v>748.34503</v>
      </c>
      <c r="L61" s="34">
        <v>495.654707</v>
      </c>
      <c r="M61" s="12">
        <f>SUM(J61:L61)</f>
        <v>1959.81479793</v>
      </c>
      <c r="N61" s="12">
        <v>1255.468606</v>
      </c>
      <c r="O61" s="33">
        <v>489.1</v>
      </c>
      <c r="P61" s="34">
        <v>1182.642442</v>
      </c>
      <c r="Q61" s="12">
        <f>SUM(N61:P61)</f>
        <v>2927.211048</v>
      </c>
    </row>
    <row r="62" spans="1:17" ht="12.75">
      <c r="A62" s="11" t="s">
        <v>67</v>
      </c>
      <c r="B62" s="12">
        <v>154.6</v>
      </c>
      <c r="C62" s="12">
        <v>168.738993</v>
      </c>
      <c r="D62" s="12">
        <v>176.291761</v>
      </c>
      <c r="E62" s="12">
        <f t="shared" si="8"/>
        <v>499.63075399999997</v>
      </c>
      <c r="F62" s="12">
        <v>190.466273</v>
      </c>
      <c r="G62" s="33">
        <v>167.721991</v>
      </c>
      <c r="H62" s="33">
        <f>162.19036--0.0427799997851253</f>
        <v>162.23313999978512</v>
      </c>
      <c r="I62" s="12">
        <f>SUM(F62:H62)</f>
        <v>520.4214039997851</v>
      </c>
      <c r="J62" s="12">
        <v>183.703055</v>
      </c>
      <c r="K62" s="33">
        <v>173.20175</v>
      </c>
      <c r="L62" s="33">
        <v>189.62327662</v>
      </c>
      <c r="M62" s="12">
        <f>SUM(J62:L62)</f>
        <v>546.52808162</v>
      </c>
      <c r="N62" s="12">
        <v>202.077583</v>
      </c>
      <c r="O62" s="33">
        <v>214.2</v>
      </c>
      <c r="P62" s="33">
        <v>210.51683</v>
      </c>
      <c r="Q62" s="12">
        <f>SUM(N62:P62)</f>
        <v>626.794413</v>
      </c>
    </row>
    <row r="63" spans="1:17" ht="12.75">
      <c r="A63" s="28" t="s">
        <v>130</v>
      </c>
      <c r="B63" s="12">
        <v>154.6</v>
      </c>
      <c r="C63" s="12">
        <v>168.738993</v>
      </c>
      <c r="D63" s="12">
        <v>176.291761</v>
      </c>
      <c r="E63" s="12">
        <f t="shared" si="8"/>
        <v>499.63075399999997</v>
      </c>
      <c r="F63" s="12">
        <v>190.466273</v>
      </c>
      <c r="G63" s="33">
        <v>167.721991</v>
      </c>
      <c r="H63" s="33">
        <f>162.19036--0.0427799997851253</f>
        <v>162.23313999978512</v>
      </c>
      <c r="I63" s="12">
        <f>SUM(F63:H63)</f>
        <v>520.4214039997851</v>
      </c>
      <c r="J63" s="12">
        <v>183.703055</v>
      </c>
      <c r="K63" s="33">
        <v>173.20175</v>
      </c>
      <c r="L63" s="33">
        <v>189.62327662</v>
      </c>
      <c r="M63" s="12">
        <f>SUM(J63:L63)</f>
        <v>546.52808162</v>
      </c>
      <c r="N63" s="12">
        <v>202.077583</v>
      </c>
      <c r="O63" s="33">
        <v>214.2</v>
      </c>
      <c r="P63" s="33">
        <v>210.51683</v>
      </c>
      <c r="Q63" s="12">
        <f>SUM(N63:P63)</f>
        <v>626.794413</v>
      </c>
    </row>
    <row r="64" spans="1:17" ht="12.75">
      <c r="A64" s="19" t="s">
        <v>18</v>
      </c>
      <c r="B64" s="17">
        <f>B60+B61+B62-B63</f>
        <v>15909.04722331</v>
      </c>
      <c r="C64" s="17">
        <f>C60+C61+C62-C63</f>
        <v>18375.31070022</v>
      </c>
      <c r="D64" s="17">
        <f>D60+D61+D62-D63</f>
        <v>14473.360437390002</v>
      </c>
      <c r="E64" s="17">
        <f t="shared" si="8"/>
        <v>48757.71836092</v>
      </c>
      <c r="F64" s="18">
        <f aca="true" t="shared" si="20" ref="F64:M64">F60+F61+F62-F63</f>
        <v>15512.595289120003</v>
      </c>
      <c r="G64" s="17">
        <f t="shared" si="20"/>
        <v>15691.447619633334</v>
      </c>
      <c r="H64" s="17">
        <f t="shared" si="20"/>
        <v>15413.83254226</v>
      </c>
      <c r="I64" s="17">
        <f t="shared" si="20"/>
        <v>46617.87545101335</v>
      </c>
      <c r="J64" s="17">
        <f t="shared" si="20"/>
        <v>13461.052018796665</v>
      </c>
      <c r="K64" s="17">
        <f t="shared" si="20"/>
        <v>16663.63947065</v>
      </c>
      <c r="L64" s="17">
        <f t="shared" si="20"/>
        <v>18617.351292879997</v>
      </c>
      <c r="M64" s="17">
        <f t="shared" si="20"/>
        <v>48742.04278232665</v>
      </c>
      <c r="N64" s="17">
        <f>N60+N61+N62-N63</f>
        <v>17395.72564570333</v>
      </c>
      <c r="O64" s="17">
        <f>O60+O61+O62-O63</f>
        <v>19617.299999999996</v>
      </c>
      <c r="P64" s="17">
        <f>P60+P61+P62-P63</f>
        <v>14688.461082223334</v>
      </c>
      <c r="Q64" s="17">
        <f>Q60+Q61+Q62-Q63</f>
        <v>51701.48672792665</v>
      </c>
    </row>
    <row r="65" spans="1:6" ht="14.25">
      <c r="A65" s="36" t="s">
        <v>135</v>
      </c>
      <c r="F65" s="1"/>
    </row>
    <row r="67" spans="1:17" ht="15.75">
      <c r="A67" s="23" t="s">
        <v>137</v>
      </c>
      <c r="H67" s="7"/>
      <c r="Q67" s="38" t="s">
        <v>153</v>
      </c>
    </row>
    <row r="68" spans="1:17" ht="12.75">
      <c r="A68" s="41" t="s">
        <v>109</v>
      </c>
      <c r="B68" s="39" t="s">
        <v>124</v>
      </c>
      <c r="C68" s="39"/>
      <c r="D68" s="39"/>
      <c r="E68" s="39"/>
      <c r="F68" s="39" t="s">
        <v>126</v>
      </c>
      <c r="G68" s="39"/>
      <c r="H68" s="39"/>
      <c r="I68" s="39"/>
      <c r="J68" s="39" t="s">
        <v>145</v>
      </c>
      <c r="K68" s="39"/>
      <c r="L68" s="39"/>
      <c r="M68" s="39"/>
      <c r="N68" s="39" t="s">
        <v>149</v>
      </c>
      <c r="O68" s="39"/>
      <c r="P68" s="39"/>
      <c r="Q68" s="39"/>
    </row>
    <row r="69" spans="1:17" ht="12.75">
      <c r="A69" s="41"/>
      <c r="B69" s="8" t="s">
        <v>98</v>
      </c>
      <c r="C69" s="8" t="s">
        <v>102</v>
      </c>
      <c r="D69" s="8" t="s">
        <v>103</v>
      </c>
      <c r="E69" s="8" t="s">
        <v>104</v>
      </c>
      <c r="F69" s="8" t="s">
        <v>127</v>
      </c>
      <c r="G69" s="8" t="s">
        <v>128</v>
      </c>
      <c r="H69" s="8" t="s">
        <v>129</v>
      </c>
      <c r="I69" s="8" t="s">
        <v>104</v>
      </c>
      <c r="J69" s="8" t="s">
        <v>146</v>
      </c>
      <c r="K69" s="8" t="s">
        <v>147</v>
      </c>
      <c r="L69" s="8" t="s">
        <v>148</v>
      </c>
      <c r="M69" s="8" t="s">
        <v>104</v>
      </c>
      <c r="N69" s="8" t="s">
        <v>150</v>
      </c>
      <c r="O69" s="8" t="s">
        <v>151</v>
      </c>
      <c r="P69" s="8" t="s">
        <v>152</v>
      </c>
      <c r="Q69" s="8" t="s">
        <v>104</v>
      </c>
    </row>
    <row r="70" spans="1:17" ht="12.75">
      <c r="A70" s="11" t="s">
        <v>72</v>
      </c>
      <c r="B70" s="12">
        <v>26175.456724500003</v>
      </c>
      <c r="C70" s="12">
        <v>23630.952606029998</v>
      </c>
      <c r="D70" s="12">
        <v>25429.99314724</v>
      </c>
      <c r="E70" s="12">
        <f aca="true" t="shared" si="21" ref="E70:E98">SUM(B70:D70)</f>
        <v>75236.40247777</v>
      </c>
      <c r="F70" s="12">
        <v>28324.03383965999</v>
      </c>
      <c r="G70" s="12">
        <v>25940.980844069993</v>
      </c>
      <c r="H70" s="12">
        <v>21140.75068204999</v>
      </c>
      <c r="I70" s="35">
        <f>SUM(F70:H70)</f>
        <v>75405.76536577998</v>
      </c>
      <c r="J70" s="12">
        <v>24869.787760459996</v>
      </c>
      <c r="K70" s="12">
        <v>21412.01376964999</v>
      </c>
      <c r="L70" s="12">
        <v>22244.062047289997</v>
      </c>
      <c r="M70" s="35">
        <f>SUM(J70:L70)</f>
        <v>68525.86357739998</v>
      </c>
      <c r="N70" s="12">
        <v>27388.068017360016</v>
      </c>
      <c r="O70" s="12">
        <v>28076.9</v>
      </c>
      <c r="P70" s="12">
        <v>29844.116212470013</v>
      </c>
      <c r="Q70" s="35">
        <f>SUM(N70:P70)</f>
        <v>85309.08422983004</v>
      </c>
    </row>
    <row r="71" spans="1:17" ht="12.75">
      <c r="A71" s="11" t="s">
        <v>99</v>
      </c>
      <c r="B71" s="12">
        <v>6.3936</v>
      </c>
      <c r="C71" s="12">
        <v>4.8E-05</v>
      </c>
      <c r="D71" s="12">
        <v>0</v>
      </c>
      <c r="E71" s="12">
        <f t="shared" si="21"/>
        <v>6.393648</v>
      </c>
      <c r="F71" s="12">
        <v>0</v>
      </c>
      <c r="G71" s="12">
        <v>1.6128</v>
      </c>
      <c r="H71" s="12">
        <v>1.0368</v>
      </c>
      <c r="I71" s="35">
        <f>SUM(F71:H71)</f>
        <v>2.6496</v>
      </c>
      <c r="J71" s="12"/>
      <c r="K71" s="12">
        <v>0</v>
      </c>
      <c r="L71" s="12">
        <v>2.1945905</v>
      </c>
      <c r="M71" s="35">
        <f>SUM(J71:L71)</f>
        <v>2.1945905</v>
      </c>
      <c r="N71" s="12">
        <v>26.6431895</v>
      </c>
      <c r="O71" s="12">
        <v>478.5</v>
      </c>
      <c r="P71" s="12">
        <v>685.259538</v>
      </c>
      <c r="Q71" s="35">
        <f>SUM(N71:P71)</f>
        <v>1190.4027275</v>
      </c>
    </row>
    <row r="72" spans="1:17" ht="12.75">
      <c r="A72" s="11" t="s">
        <v>73</v>
      </c>
      <c r="B72" s="12">
        <v>1875.19938167</v>
      </c>
      <c r="C72" s="12">
        <v>1763.3871321700003</v>
      </c>
      <c r="D72" s="12">
        <v>1729.5650882300033</v>
      </c>
      <c r="E72" s="12">
        <f t="shared" si="21"/>
        <v>5368.151602070004</v>
      </c>
      <c r="F72" s="12">
        <v>2164.083924260005</v>
      </c>
      <c r="G72" s="12">
        <v>1524.7853078799972</v>
      </c>
      <c r="H72" s="12">
        <v>1584.3885883499984</v>
      </c>
      <c r="I72" s="35">
        <f>SUM(F72:H72)</f>
        <v>5273.25782049</v>
      </c>
      <c r="J72" s="12">
        <v>2627.19299125</v>
      </c>
      <c r="K72" s="12">
        <v>2052.623547250001</v>
      </c>
      <c r="L72" s="12">
        <v>1993.08024753</v>
      </c>
      <c r="M72" s="35">
        <f>SUM(J72:L72)</f>
        <v>6672.896786030001</v>
      </c>
      <c r="N72" s="12">
        <v>2217.6718418499972</v>
      </c>
      <c r="O72" s="12">
        <v>1543.3</v>
      </c>
      <c r="P72" s="12">
        <v>1610.420802050001</v>
      </c>
      <c r="Q72" s="35">
        <f>SUM(N72:P72)</f>
        <v>5371.392643899998</v>
      </c>
    </row>
    <row r="73" spans="1:17" ht="12.75">
      <c r="A73" s="11" t="s">
        <v>74</v>
      </c>
      <c r="B73" s="12">
        <v>43328.38467955</v>
      </c>
      <c r="C73" s="12">
        <v>40219.99821085</v>
      </c>
      <c r="D73" s="12">
        <v>40759.41583631</v>
      </c>
      <c r="E73" s="12">
        <f t="shared" si="21"/>
        <v>124307.79872671</v>
      </c>
      <c r="F73" s="12">
        <v>37430.2454617</v>
      </c>
      <c r="G73" s="12">
        <v>37986.13418657001</v>
      </c>
      <c r="H73" s="12">
        <v>39460.92684015</v>
      </c>
      <c r="I73" s="35">
        <f>SUM(F73:H73)</f>
        <v>114877.30648842</v>
      </c>
      <c r="J73" s="12">
        <v>28229.469047209997</v>
      </c>
      <c r="K73" s="12">
        <v>25761.581097</v>
      </c>
      <c r="L73" s="12">
        <v>29832.1492525</v>
      </c>
      <c r="M73" s="35">
        <f>SUM(J73:L73)</f>
        <v>83823.19939671</v>
      </c>
      <c r="N73" s="12">
        <v>31920.6088957</v>
      </c>
      <c r="O73" s="12">
        <v>29714</v>
      </c>
      <c r="P73" s="12">
        <v>31770.899799799998</v>
      </c>
      <c r="Q73" s="35">
        <f>SUM(N73:P73)</f>
        <v>93405.5086955</v>
      </c>
    </row>
    <row r="74" spans="1:17" ht="12.75">
      <c r="A74" s="19" t="s">
        <v>53</v>
      </c>
      <c r="B74" s="17">
        <v>71385.43438572</v>
      </c>
      <c r="C74" s="17">
        <v>65614.33799705</v>
      </c>
      <c r="D74" s="17">
        <v>67918.97407178</v>
      </c>
      <c r="E74" s="17">
        <f t="shared" si="21"/>
        <v>204918.74645455</v>
      </c>
      <c r="F74" s="17">
        <f aca="true" t="shared" si="22" ref="F74:M74">SUM(F70:F73)</f>
        <v>67918.36322561999</v>
      </c>
      <c r="G74" s="17">
        <f t="shared" si="22"/>
        <v>65453.51313851999</v>
      </c>
      <c r="H74" s="17">
        <f t="shared" si="22"/>
        <v>62187.10291054999</v>
      </c>
      <c r="I74" s="17">
        <f t="shared" si="22"/>
        <v>195558.97927468998</v>
      </c>
      <c r="J74" s="17">
        <f t="shared" si="22"/>
        <v>55726.449798919995</v>
      </c>
      <c r="K74" s="17">
        <f t="shared" si="22"/>
        <v>49226.21841389999</v>
      </c>
      <c r="L74" s="17">
        <f t="shared" si="22"/>
        <v>54071.48613782</v>
      </c>
      <c r="M74" s="17">
        <f t="shared" si="22"/>
        <v>159024.15435064</v>
      </c>
      <c r="N74" s="17">
        <f>SUM(N70:N73)</f>
        <v>61552.99194441001</v>
      </c>
      <c r="O74" s="17">
        <f>SUM(O70:O73)</f>
        <v>59812.7</v>
      </c>
      <c r="P74" s="17">
        <f>SUM(P70:P73)</f>
        <v>63910.69635232001</v>
      </c>
      <c r="Q74" s="17">
        <f>SUM(Q70:Q73)</f>
        <v>185276.38829673003</v>
      </c>
    </row>
    <row r="75" spans="1:17" ht="12.75">
      <c r="A75" s="11" t="s">
        <v>75</v>
      </c>
      <c r="B75" s="12">
        <v>43534.14238496997</v>
      </c>
      <c r="C75" s="12">
        <v>46912.68922809997</v>
      </c>
      <c r="D75" s="12">
        <v>45159.96129461999</v>
      </c>
      <c r="E75" s="12">
        <f t="shared" si="21"/>
        <v>135606.79290768993</v>
      </c>
      <c r="F75" s="12">
        <v>42414.24540244998</v>
      </c>
      <c r="G75" s="12">
        <v>46635.98654524999</v>
      </c>
      <c r="H75" s="12">
        <v>43635.53207638002</v>
      </c>
      <c r="I75" s="35">
        <f aca="true" t="shared" si="23" ref="I75:I80">SUM(F75:H75)</f>
        <v>132685.76402407998</v>
      </c>
      <c r="J75" s="12">
        <v>45578.20832849999</v>
      </c>
      <c r="K75" s="12">
        <v>43647.74777194998</v>
      </c>
      <c r="L75" s="12">
        <v>37997.33916575</v>
      </c>
      <c r="M75" s="35">
        <f aca="true" t="shared" si="24" ref="M75:M80">SUM(J75:L75)</f>
        <v>127223.29526619997</v>
      </c>
      <c r="N75" s="12">
        <v>49291.30565754002</v>
      </c>
      <c r="O75" s="12">
        <v>51968.6</v>
      </c>
      <c r="P75" s="12">
        <v>52257.34711229999</v>
      </c>
      <c r="Q75" s="35">
        <f aca="true" t="shared" si="25" ref="Q75:Q80">SUM(N75:P75)</f>
        <v>153517.25276984</v>
      </c>
    </row>
    <row r="76" spans="1:17" ht="12.75">
      <c r="A76" s="11" t="s">
        <v>76</v>
      </c>
      <c r="B76" s="12">
        <v>0</v>
      </c>
      <c r="C76" s="12"/>
      <c r="D76" s="12"/>
      <c r="E76" s="12">
        <f t="shared" si="21"/>
        <v>0</v>
      </c>
      <c r="F76" s="12">
        <v>0</v>
      </c>
      <c r="G76" s="12">
        <v>0</v>
      </c>
      <c r="H76" s="12"/>
      <c r="I76" s="35">
        <f t="shared" si="23"/>
        <v>0</v>
      </c>
      <c r="J76" s="12"/>
      <c r="K76" s="12">
        <v>121.688059</v>
      </c>
      <c r="L76" s="12"/>
      <c r="M76" s="35">
        <f t="shared" si="24"/>
        <v>121.688059</v>
      </c>
      <c r="N76" s="12"/>
      <c r="O76" s="12">
        <v>798.6</v>
      </c>
      <c r="P76" s="12">
        <v>112.6264903</v>
      </c>
      <c r="Q76" s="35">
        <f t="shared" si="25"/>
        <v>911.2264903</v>
      </c>
    </row>
    <row r="77" spans="1:17" ht="12.75">
      <c r="A77" s="11" t="s">
        <v>77</v>
      </c>
      <c r="B77" s="12">
        <v>14124.859809489999</v>
      </c>
      <c r="C77" s="12">
        <v>14653.937589430001</v>
      </c>
      <c r="D77" s="12">
        <v>19303.98018828</v>
      </c>
      <c r="E77" s="12">
        <f t="shared" si="21"/>
        <v>48082.7775872</v>
      </c>
      <c r="F77" s="12">
        <v>19097.979443</v>
      </c>
      <c r="G77" s="12">
        <v>17917.591451260003</v>
      </c>
      <c r="H77" s="12">
        <v>16141.48084417</v>
      </c>
      <c r="I77" s="35">
        <f t="shared" si="23"/>
        <v>53157.051738430004</v>
      </c>
      <c r="J77" s="12">
        <v>12926.837533810001</v>
      </c>
      <c r="K77" s="12">
        <v>15494.95510122</v>
      </c>
      <c r="L77" s="12">
        <v>17035.28396115</v>
      </c>
      <c r="M77" s="35">
        <f t="shared" si="24"/>
        <v>45457.076596180006</v>
      </c>
      <c r="N77" s="12">
        <v>19357.364551300005</v>
      </c>
      <c r="O77" s="12">
        <v>16214.2</v>
      </c>
      <c r="P77" s="12">
        <v>18180.79637375</v>
      </c>
      <c r="Q77" s="35">
        <f t="shared" si="25"/>
        <v>53752.36092505</v>
      </c>
    </row>
    <row r="78" spans="1:17" ht="12.75">
      <c r="A78" s="11" t="s">
        <v>78</v>
      </c>
      <c r="B78" s="12">
        <v>0.43750170000000005</v>
      </c>
      <c r="C78" s="12">
        <v>6.71767755</v>
      </c>
      <c r="D78" s="12">
        <v>13.6263517</v>
      </c>
      <c r="E78" s="12">
        <f t="shared" si="21"/>
        <v>20.78153095</v>
      </c>
      <c r="F78" s="12">
        <v>12.699020399999998</v>
      </c>
      <c r="G78" s="12">
        <v>43.13447954000001</v>
      </c>
      <c r="H78" s="12">
        <v>2.8239543</v>
      </c>
      <c r="I78" s="35">
        <f t="shared" si="23"/>
        <v>58.65745424000001</v>
      </c>
      <c r="J78" s="12">
        <v>1.7812210000000002</v>
      </c>
      <c r="K78" s="12">
        <v>4.9497580800000005</v>
      </c>
      <c r="L78" s="12">
        <v>4.749506569999999</v>
      </c>
      <c r="M78" s="35">
        <f t="shared" si="24"/>
        <v>11.48048565</v>
      </c>
      <c r="N78" s="12">
        <v>66.18623208</v>
      </c>
      <c r="O78" s="12">
        <v>12.4</v>
      </c>
      <c r="P78" s="12">
        <v>0.8213421000000001</v>
      </c>
      <c r="Q78" s="35">
        <f t="shared" si="25"/>
        <v>79.40757418</v>
      </c>
    </row>
    <row r="79" spans="1:17" ht="12.75">
      <c r="A79" s="11" t="s">
        <v>101</v>
      </c>
      <c r="B79" s="12">
        <v>114.9735847</v>
      </c>
      <c r="C79" s="12">
        <v>0</v>
      </c>
      <c r="D79" s="12">
        <v>2.140965</v>
      </c>
      <c r="E79" s="12">
        <f t="shared" si="21"/>
        <v>117.1145497</v>
      </c>
      <c r="F79" s="12">
        <v>83.2</v>
      </c>
      <c r="G79" s="12">
        <v>0</v>
      </c>
      <c r="H79" s="12">
        <v>1819.774283</v>
      </c>
      <c r="I79" s="35">
        <f t="shared" si="23"/>
        <v>1902.974283</v>
      </c>
      <c r="J79" s="12">
        <v>3161.0101245</v>
      </c>
      <c r="K79" s="12">
        <v>1411.50704425</v>
      </c>
      <c r="L79" s="12">
        <v>77.594353</v>
      </c>
      <c r="M79" s="35">
        <f t="shared" si="24"/>
        <v>4650.111521750001</v>
      </c>
      <c r="N79" s="12">
        <v>10.837435</v>
      </c>
      <c r="O79" s="12"/>
      <c r="P79" s="12">
        <v>0</v>
      </c>
      <c r="Q79" s="35">
        <f t="shared" si="25"/>
        <v>10.837435</v>
      </c>
    </row>
    <row r="80" spans="1:17" ht="12.75">
      <c r="A80" s="11" t="s">
        <v>79</v>
      </c>
      <c r="B80" s="12">
        <v>0.091311</v>
      </c>
      <c r="C80" s="12">
        <v>228.8292433</v>
      </c>
      <c r="D80" s="12">
        <v>91.8791785</v>
      </c>
      <c r="E80" s="12">
        <f t="shared" si="21"/>
        <v>320.7997328</v>
      </c>
      <c r="F80" s="12">
        <v>129.07558029999998</v>
      </c>
      <c r="G80" s="12">
        <v>125.31829153999999</v>
      </c>
      <c r="H80" s="12">
        <v>153.4047085</v>
      </c>
      <c r="I80" s="35">
        <f t="shared" si="23"/>
        <v>407.79858033999994</v>
      </c>
      <c r="J80" s="12">
        <v>173.66563975</v>
      </c>
      <c r="K80" s="12">
        <v>204.98537019999998</v>
      </c>
      <c r="L80" s="12">
        <v>140.3432977</v>
      </c>
      <c r="M80" s="35">
        <f t="shared" si="24"/>
        <v>518.99430765</v>
      </c>
      <c r="N80" s="12">
        <v>161.214271</v>
      </c>
      <c r="O80" s="12">
        <v>167.3</v>
      </c>
      <c r="P80" s="12">
        <v>123.722797</v>
      </c>
      <c r="Q80" s="35">
        <f t="shared" si="25"/>
        <v>452.237068</v>
      </c>
    </row>
    <row r="81" spans="1:17" ht="12.75">
      <c r="A81" s="19" t="s">
        <v>64</v>
      </c>
      <c r="B81" s="17">
        <v>57774.504591859964</v>
      </c>
      <c r="C81" s="17">
        <v>61802.17373837997</v>
      </c>
      <c r="D81" s="17">
        <v>64571.58797809998</v>
      </c>
      <c r="E81" s="17">
        <f t="shared" si="21"/>
        <v>184148.2663083399</v>
      </c>
      <c r="F81" s="17">
        <f aca="true" t="shared" si="26" ref="F81:M81">SUM(F75:F80)</f>
        <v>61737.19944614998</v>
      </c>
      <c r="G81" s="17">
        <f t="shared" si="26"/>
        <v>64722.03076759</v>
      </c>
      <c r="H81" s="17">
        <f t="shared" si="26"/>
        <v>61753.01586635002</v>
      </c>
      <c r="I81" s="17">
        <f t="shared" si="26"/>
        <v>188212.24608008997</v>
      </c>
      <c r="J81" s="17">
        <f t="shared" si="26"/>
        <v>61841.50284755998</v>
      </c>
      <c r="K81" s="17">
        <f t="shared" si="26"/>
        <v>60885.83310469998</v>
      </c>
      <c r="L81" s="17">
        <f t="shared" si="26"/>
        <v>55255.310284169995</v>
      </c>
      <c r="M81" s="17">
        <f t="shared" si="26"/>
        <v>177982.64623642995</v>
      </c>
      <c r="N81" s="17">
        <f>SUM(N75:N80)</f>
        <v>68886.90814692002</v>
      </c>
      <c r="O81" s="17">
        <f>SUM(O75:O80)</f>
        <v>69161.09999999999</v>
      </c>
      <c r="P81" s="17">
        <f>SUM(P75:P80)</f>
        <v>70675.31411544998</v>
      </c>
      <c r="Q81" s="17">
        <f>SUM(Q75:Q80)</f>
        <v>208723.32226237</v>
      </c>
    </row>
    <row r="82" spans="1:17" ht="12.75" hidden="1">
      <c r="A82" s="11" t="s">
        <v>80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ht="12.75" hidden="1">
      <c r="A83" s="11" t="s">
        <v>81</v>
      </c>
      <c r="B83" s="12">
        <v>4.0455</v>
      </c>
      <c r="C83" s="12">
        <v>22.988967</v>
      </c>
      <c r="D83" s="12">
        <v>24.78076</v>
      </c>
      <c r="E83" s="12">
        <f t="shared" si="21"/>
        <v>51.815227</v>
      </c>
      <c r="F83" s="12">
        <v>20.8394708</v>
      </c>
      <c r="G83" s="12">
        <v>4.7304938</v>
      </c>
      <c r="H83" s="12">
        <v>30.22484</v>
      </c>
      <c r="I83" s="35">
        <f aca="true" t="shared" si="27" ref="I83:I89">SUM(F83:H83)</f>
        <v>55.7948046</v>
      </c>
      <c r="J83" s="12">
        <v>124.347577</v>
      </c>
      <c r="K83" s="12">
        <v>5.1</v>
      </c>
      <c r="L83" s="12">
        <v>320.645205</v>
      </c>
      <c r="M83" s="35">
        <f aca="true" t="shared" si="28" ref="M83:M89">SUM(J83:L83)</f>
        <v>450.09278199999994</v>
      </c>
      <c r="N83" s="12">
        <v>4.47132</v>
      </c>
      <c r="O83" s="12">
        <v>247.3</v>
      </c>
      <c r="P83" s="12">
        <v>3.126</v>
      </c>
      <c r="Q83" s="35">
        <f aca="true" t="shared" si="29" ref="Q83:Q89">SUM(N83:P83)</f>
        <v>254.89732</v>
      </c>
    </row>
    <row r="84" spans="1:17" ht="12.75" hidden="1">
      <c r="A84" s="11" t="s">
        <v>82</v>
      </c>
      <c r="B84" s="12">
        <v>30.90028915</v>
      </c>
      <c r="C84" s="12">
        <v>21.7002545</v>
      </c>
      <c r="D84" s="12">
        <v>20.925959579999997</v>
      </c>
      <c r="E84" s="12">
        <f t="shared" si="21"/>
        <v>73.52650323</v>
      </c>
      <c r="F84" s="12">
        <v>27.753511779999997</v>
      </c>
      <c r="G84" s="12">
        <v>49.369592129999994</v>
      </c>
      <c r="H84" s="12">
        <v>107.35533904</v>
      </c>
      <c r="I84" s="35">
        <f t="shared" si="27"/>
        <v>184.47844295</v>
      </c>
      <c r="J84" s="12">
        <v>65.6698671</v>
      </c>
      <c r="K84" s="12">
        <v>59.05130707000001</v>
      </c>
      <c r="L84" s="12">
        <v>35.9126972</v>
      </c>
      <c r="M84" s="35">
        <f t="shared" si="28"/>
        <v>160.63387137</v>
      </c>
      <c r="N84" s="12">
        <v>110.58925930000001</v>
      </c>
      <c r="O84" s="12">
        <v>54.9</v>
      </c>
      <c r="P84" s="12">
        <v>87.23793981</v>
      </c>
      <c r="Q84" s="35">
        <f t="shared" si="29"/>
        <v>252.72719911000002</v>
      </c>
    </row>
    <row r="85" spans="1:17" ht="12.75" hidden="1">
      <c r="A85" s="11" t="s">
        <v>83</v>
      </c>
      <c r="B85" s="12">
        <v>0.0436</v>
      </c>
      <c r="C85" s="12">
        <v>0.0516</v>
      </c>
      <c r="D85" s="12">
        <v>0.0637</v>
      </c>
      <c r="E85" s="12">
        <f t="shared" si="21"/>
        <v>0.1589</v>
      </c>
      <c r="F85" s="12">
        <v>0.363082</v>
      </c>
      <c r="G85" s="12">
        <v>0.1381</v>
      </c>
      <c r="H85" s="12">
        <v>0.0312</v>
      </c>
      <c r="I85" s="35">
        <f t="shared" si="27"/>
        <v>0.532382</v>
      </c>
      <c r="J85" s="12">
        <v>0.0453</v>
      </c>
      <c r="K85" s="12">
        <v>0.0458</v>
      </c>
      <c r="L85" s="12">
        <v>0.056</v>
      </c>
      <c r="M85" s="35">
        <f t="shared" si="28"/>
        <v>0.1471</v>
      </c>
      <c r="N85" s="12">
        <v>0.035107</v>
      </c>
      <c r="O85" s="12"/>
      <c r="P85" s="12">
        <v>0.211735</v>
      </c>
      <c r="Q85" s="35">
        <f t="shared" si="29"/>
        <v>0.246842</v>
      </c>
    </row>
    <row r="86" spans="1:17" ht="12.75" hidden="1">
      <c r="A86" s="11" t="s">
        <v>84</v>
      </c>
      <c r="B86" s="12">
        <v>0.0173</v>
      </c>
      <c r="C86" s="12">
        <v>0.023</v>
      </c>
      <c r="D86" s="12">
        <v>0.0027</v>
      </c>
      <c r="E86" s="12">
        <f t="shared" si="21"/>
        <v>0.043000000000000003</v>
      </c>
      <c r="F86" s="12">
        <v>0.0015</v>
      </c>
      <c r="G86" s="12">
        <v>0.0015</v>
      </c>
      <c r="H86" s="12">
        <v>0.101642000139691</v>
      </c>
      <c r="I86" s="35">
        <f t="shared" si="27"/>
        <v>0.10464200013969101</v>
      </c>
      <c r="J86" s="12">
        <v>0.0162</v>
      </c>
      <c r="K86" s="12">
        <v>1.7122416</v>
      </c>
      <c r="L86" s="12">
        <v>0.0185</v>
      </c>
      <c r="M86" s="35">
        <f t="shared" si="28"/>
        <v>1.7469416</v>
      </c>
      <c r="N86" s="12">
        <v>0.0379</v>
      </c>
      <c r="O86" s="12"/>
      <c r="P86" s="12">
        <v>0.0194</v>
      </c>
      <c r="Q86" s="35">
        <f t="shared" si="29"/>
        <v>0.057300000000000004</v>
      </c>
    </row>
    <row r="87" spans="1:17" ht="12.75" hidden="1">
      <c r="A87" s="11" t="s">
        <v>85</v>
      </c>
      <c r="B87" s="12">
        <v>39.1361694</v>
      </c>
      <c r="C87" s="12">
        <v>46.7783824</v>
      </c>
      <c r="D87" s="12">
        <v>22.248065</v>
      </c>
      <c r="E87" s="12">
        <f t="shared" si="21"/>
        <v>108.1626168</v>
      </c>
      <c r="F87" s="12">
        <v>24.634696</v>
      </c>
      <c r="G87" s="12">
        <v>31.660765100000003</v>
      </c>
      <c r="H87" s="12">
        <v>92.13688165</v>
      </c>
      <c r="I87" s="35">
        <f t="shared" si="27"/>
        <v>148.43234275</v>
      </c>
      <c r="J87" s="12">
        <v>32.386873</v>
      </c>
      <c r="K87" s="12">
        <v>36.450756</v>
      </c>
      <c r="L87" s="12">
        <v>32.8941231</v>
      </c>
      <c r="M87" s="35">
        <f t="shared" si="28"/>
        <v>101.7317521</v>
      </c>
      <c r="N87" s="12">
        <v>29.5267959</v>
      </c>
      <c r="O87" s="12">
        <v>17.9</v>
      </c>
      <c r="P87" s="12">
        <v>30.367083</v>
      </c>
      <c r="Q87" s="35">
        <f t="shared" si="29"/>
        <v>77.79387890000001</v>
      </c>
    </row>
    <row r="88" spans="1:17" ht="12.75" hidden="1">
      <c r="A88" s="11" t="s">
        <v>86</v>
      </c>
      <c r="B88" s="12">
        <v>20.129929</v>
      </c>
      <c r="C88" s="12">
        <v>17.173075</v>
      </c>
      <c r="D88" s="12">
        <v>21.848375</v>
      </c>
      <c r="E88" s="12">
        <f t="shared" si="21"/>
        <v>59.151379000000006</v>
      </c>
      <c r="F88" s="12">
        <v>10.933502</v>
      </c>
      <c r="G88" s="12">
        <v>32.514938300000004</v>
      </c>
      <c r="H88" s="12">
        <v>81.857581</v>
      </c>
      <c r="I88" s="35">
        <f t="shared" si="27"/>
        <v>125.3060213</v>
      </c>
      <c r="J88" s="12">
        <v>207.496163</v>
      </c>
      <c r="K88" s="12">
        <v>47.256272</v>
      </c>
      <c r="L88" s="12">
        <v>70.472029</v>
      </c>
      <c r="M88" s="35">
        <f t="shared" si="28"/>
        <v>325.224464</v>
      </c>
      <c r="N88" s="12">
        <v>65.880192</v>
      </c>
      <c r="O88" s="12">
        <v>26.1</v>
      </c>
      <c r="P88" s="12">
        <v>17.779671</v>
      </c>
      <c r="Q88" s="35">
        <f t="shared" si="29"/>
        <v>109.759863</v>
      </c>
    </row>
    <row r="89" spans="1:17" ht="12.75" hidden="1">
      <c r="A89" s="11" t="s">
        <v>87</v>
      </c>
      <c r="B89" s="12">
        <v>470.96960681999997</v>
      </c>
      <c r="C89" s="12">
        <v>1268.8756399900003</v>
      </c>
      <c r="D89" s="12">
        <v>893.0949724999998</v>
      </c>
      <c r="E89" s="12">
        <f t="shared" si="21"/>
        <v>2632.9402193100004</v>
      </c>
      <c r="F89" s="12">
        <v>771.0465573800001</v>
      </c>
      <c r="G89" s="12">
        <v>506.44974726</v>
      </c>
      <c r="H89" s="12">
        <v>598.39619552</v>
      </c>
      <c r="I89" s="35">
        <f t="shared" si="27"/>
        <v>1875.89250016</v>
      </c>
      <c r="J89" s="12">
        <v>699.0283803800002</v>
      </c>
      <c r="K89" s="12">
        <v>613.6179735599953</v>
      </c>
      <c r="L89" s="12">
        <v>1177.8555077499998</v>
      </c>
      <c r="M89" s="35">
        <f t="shared" si="28"/>
        <v>2490.501861689995</v>
      </c>
      <c r="N89" s="12">
        <v>391.56512242</v>
      </c>
      <c r="O89" s="12">
        <v>612.3999999999942</v>
      </c>
      <c r="P89" s="12">
        <v>1002.7856612</v>
      </c>
      <c r="Q89" s="35">
        <f t="shared" si="29"/>
        <v>2006.7507836199943</v>
      </c>
    </row>
    <row r="90" spans="1:17" ht="12.75">
      <c r="A90" s="19" t="s">
        <v>156</v>
      </c>
      <c r="B90" s="17">
        <v>565.2423943699999</v>
      </c>
      <c r="C90" s="17">
        <v>1377.5909188900002</v>
      </c>
      <c r="D90" s="17">
        <v>982.9645320799998</v>
      </c>
      <c r="E90" s="17">
        <f t="shared" si="21"/>
        <v>2925.79784534</v>
      </c>
      <c r="F90" s="17">
        <f aca="true" t="shared" si="30" ref="F90:M90">SUM(F83:F89)</f>
        <v>855.5723199600001</v>
      </c>
      <c r="G90" s="17">
        <f t="shared" si="30"/>
        <v>624.86513659</v>
      </c>
      <c r="H90" s="17">
        <f t="shared" si="30"/>
        <v>910.1036792101397</v>
      </c>
      <c r="I90" s="17">
        <f t="shared" si="30"/>
        <v>2390.5411357601397</v>
      </c>
      <c r="J90" s="17">
        <f t="shared" si="30"/>
        <v>1128.9903604800002</v>
      </c>
      <c r="K90" s="17">
        <f t="shared" si="30"/>
        <v>763.2343502299954</v>
      </c>
      <c r="L90" s="17">
        <f t="shared" si="30"/>
        <v>1637.8540620499998</v>
      </c>
      <c r="M90" s="17">
        <f t="shared" si="30"/>
        <v>3530.078772759995</v>
      </c>
      <c r="N90" s="17">
        <f>SUM(N83:N89)</f>
        <v>602.10569662</v>
      </c>
      <c r="O90" s="17">
        <f>SUM(O83:O89)</f>
        <v>958.5999999999942</v>
      </c>
      <c r="P90" s="17">
        <f>SUM(P83:P89)</f>
        <v>1141.52749001</v>
      </c>
      <c r="Q90" s="17">
        <f>SUM(Q83:Q89)</f>
        <v>2702.2331866299946</v>
      </c>
    </row>
    <row r="91" spans="1:17" ht="12.75">
      <c r="A91" s="3" t="s">
        <v>154</v>
      </c>
      <c r="B91" s="17">
        <v>129725.18137194996</v>
      </c>
      <c r="C91" s="17">
        <v>128794.10265431996</v>
      </c>
      <c r="D91" s="17">
        <v>133473.52658195997</v>
      </c>
      <c r="E91" s="17">
        <f t="shared" si="21"/>
        <v>391992.8106082299</v>
      </c>
      <c r="F91" s="17">
        <f aca="true" t="shared" si="31" ref="F91:M91">F90+F81+F74</f>
        <v>130511.13499172998</v>
      </c>
      <c r="G91" s="17">
        <f t="shared" si="31"/>
        <v>130800.40904269999</v>
      </c>
      <c r="H91" s="17">
        <f t="shared" si="31"/>
        <v>124850.22245611015</v>
      </c>
      <c r="I91" s="17">
        <f t="shared" si="31"/>
        <v>386161.7664905401</v>
      </c>
      <c r="J91" s="17">
        <f t="shared" si="31"/>
        <v>118696.94300695998</v>
      </c>
      <c r="K91" s="17">
        <f t="shared" si="31"/>
        <v>110875.28586882996</v>
      </c>
      <c r="L91" s="17">
        <f t="shared" si="31"/>
        <v>110964.65048404</v>
      </c>
      <c r="M91" s="17">
        <f t="shared" si="31"/>
        <v>340536.87935982994</v>
      </c>
      <c r="N91" s="17">
        <f>N90+N81+N74</f>
        <v>131042.00578795002</v>
      </c>
      <c r="O91" s="17">
        <f>O90+O81+O74</f>
        <v>129932.39999999998</v>
      </c>
      <c r="P91" s="17">
        <f>P90+P81+P74</f>
        <v>135727.53795778</v>
      </c>
      <c r="Q91" s="17">
        <f>Q90+Q81+Q74</f>
        <v>396701.94374573004</v>
      </c>
    </row>
    <row r="92" spans="1:17" ht="12.75">
      <c r="A92" s="11" t="s">
        <v>110</v>
      </c>
      <c r="B92" s="12">
        <v>227.9</v>
      </c>
      <c r="C92" s="12">
        <v>227.9</v>
      </c>
      <c r="D92" s="12">
        <v>272.7</v>
      </c>
      <c r="E92" s="12">
        <f t="shared" si="21"/>
        <v>728.5</v>
      </c>
      <c r="F92" s="12">
        <v>272.7</v>
      </c>
      <c r="G92" s="12">
        <v>792.7</v>
      </c>
      <c r="H92" s="12">
        <v>792.7</v>
      </c>
      <c r="I92" s="35">
        <f>SUM(F92:H92)</f>
        <v>1858.1000000000001</v>
      </c>
      <c r="J92" s="12">
        <v>792.7</v>
      </c>
      <c r="K92" s="12">
        <v>792.7</v>
      </c>
      <c r="L92" s="12">
        <v>792.7</v>
      </c>
      <c r="M92" s="35">
        <f>SUM(J92:L92)</f>
        <v>2378.1000000000004</v>
      </c>
      <c r="N92" s="12">
        <v>792.7</v>
      </c>
      <c r="O92" s="12">
        <v>792.7</v>
      </c>
      <c r="P92" s="12">
        <v>792.7</v>
      </c>
      <c r="Q92" s="35">
        <f>SUM(N92:P92)</f>
        <v>2378.1000000000004</v>
      </c>
    </row>
    <row r="93" spans="1:17" ht="12.75">
      <c r="A93" s="3" t="s">
        <v>155</v>
      </c>
      <c r="B93" s="17">
        <v>129497.28137194997</v>
      </c>
      <c r="C93" s="17">
        <v>128566.20265431996</v>
      </c>
      <c r="D93" s="17">
        <v>133200.82658195996</v>
      </c>
      <c r="E93" s="17">
        <f t="shared" si="21"/>
        <v>391264.3106082299</v>
      </c>
      <c r="F93" s="17">
        <f aca="true" t="shared" si="32" ref="F93:M93">F91-F92</f>
        <v>130238.43499172998</v>
      </c>
      <c r="G93" s="17">
        <f t="shared" si="32"/>
        <v>130007.7090427</v>
      </c>
      <c r="H93" s="17">
        <f t="shared" si="32"/>
        <v>124057.52245611015</v>
      </c>
      <c r="I93" s="17">
        <f t="shared" si="32"/>
        <v>384303.66649054014</v>
      </c>
      <c r="J93" s="17">
        <f t="shared" si="32"/>
        <v>117904.24300695998</v>
      </c>
      <c r="K93" s="17">
        <f t="shared" si="32"/>
        <v>110082.58586882996</v>
      </c>
      <c r="L93" s="17">
        <f t="shared" si="32"/>
        <v>110171.95048404</v>
      </c>
      <c r="M93" s="17">
        <f t="shared" si="32"/>
        <v>338158.77935982996</v>
      </c>
      <c r="N93" s="17">
        <f>N91-N92</f>
        <v>130249.30578795003</v>
      </c>
      <c r="O93" s="17">
        <f>O91-O92</f>
        <v>129139.69999999998</v>
      </c>
      <c r="P93" s="17">
        <f>P91-P92</f>
        <v>134934.83795778</v>
      </c>
      <c r="Q93" s="17">
        <f>Q91-Q92</f>
        <v>394323.84374573006</v>
      </c>
    </row>
    <row r="94" spans="1:17" ht="12.75">
      <c r="A94" s="11" t="s">
        <v>88</v>
      </c>
      <c r="B94" s="12">
        <v>490.28475581999993</v>
      </c>
      <c r="C94" s="12">
        <v>282.84649931</v>
      </c>
      <c r="D94" s="12">
        <v>347.99363869999996</v>
      </c>
      <c r="E94" s="12">
        <f t="shared" si="21"/>
        <v>1121.12489383</v>
      </c>
      <c r="F94" s="12">
        <v>393.56802704</v>
      </c>
      <c r="G94" s="12">
        <v>661.25049911</v>
      </c>
      <c r="H94" s="12">
        <v>313.37207121</v>
      </c>
      <c r="I94" s="35">
        <f>SUM(F94:H94)</f>
        <v>1368.19059736</v>
      </c>
      <c r="J94" s="12">
        <v>248.35316165</v>
      </c>
      <c r="K94" s="12">
        <v>269.93099036</v>
      </c>
      <c r="L94" s="12">
        <v>240.07387224999997</v>
      </c>
      <c r="M94" s="35">
        <f>SUM(J94:L94)</f>
        <v>758.3580242600001</v>
      </c>
      <c r="N94" s="12">
        <v>284.96716805</v>
      </c>
      <c r="O94" s="12">
        <v>319.4</v>
      </c>
      <c r="P94" s="12">
        <v>320.8398586299999</v>
      </c>
      <c r="Q94" s="35">
        <f>SUM(N94:P94)</f>
        <v>925.2070266799999</v>
      </c>
    </row>
    <row r="95" spans="1:17" ht="12.75">
      <c r="A95" s="11" t="s">
        <v>89</v>
      </c>
      <c r="B95" s="12">
        <v>3527.2275510900004</v>
      </c>
      <c r="C95" s="12">
        <v>3691.9045075900003</v>
      </c>
      <c r="D95" s="12">
        <v>3210.56853618</v>
      </c>
      <c r="E95" s="12">
        <f t="shared" si="21"/>
        <v>10429.700594860002</v>
      </c>
      <c r="F95" s="12">
        <v>3935.4932874899996</v>
      </c>
      <c r="G95" s="12">
        <v>3273.21417642</v>
      </c>
      <c r="H95" s="12">
        <v>3043.56036259</v>
      </c>
      <c r="I95" s="35">
        <f>SUM(F95:H95)</f>
        <v>10252.2678265</v>
      </c>
      <c r="J95" s="12">
        <v>5097.97951129</v>
      </c>
      <c r="K95" s="12">
        <v>3893.25177116</v>
      </c>
      <c r="L95" s="12">
        <v>3287.5720674599997</v>
      </c>
      <c r="M95" s="35">
        <f>SUM(J95:L95)</f>
        <v>12278.80334991</v>
      </c>
      <c r="N95" s="12">
        <v>3892.2132687300004</v>
      </c>
      <c r="O95" s="12">
        <v>4829.1</v>
      </c>
      <c r="P95" s="12">
        <v>4669.582873639999</v>
      </c>
      <c r="Q95" s="35">
        <f>SUM(N95:P95)</f>
        <v>13390.896142369998</v>
      </c>
    </row>
    <row r="96" spans="1:17" ht="12.75">
      <c r="A96" s="11" t="s">
        <v>131</v>
      </c>
      <c r="B96" s="12">
        <v>4017.5123069100005</v>
      </c>
      <c r="C96" s="12">
        <v>3974.7510069000004</v>
      </c>
      <c r="D96" s="12">
        <v>3558.56217488</v>
      </c>
      <c r="E96" s="12">
        <f t="shared" si="21"/>
        <v>11550.825488690001</v>
      </c>
      <c r="F96" s="12">
        <v>4329.061314529999</v>
      </c>
      <c r="G96" s="12">
        <v>3934.46467553</v>
      </c>
      <c r="H96" s="12">
        <v>3356.9324337999997</v>
      </c>
      <c r="I96" s="35">
        <f>SUM(F96:H96)</f>
        <v>11620.45842386</v>
      </c>
      <c r="J96" s="12">
        <v>5346.3326729400005</v>
      </c>
      <c r="K96" s="12">
        <v>4163.18276152</v>
      </c>
      <c r="L96" s="12">
        <v>3527.6459397099998</v>
      </c>
      <c r="M96" s="35">
        <f>SUM(J96:L96)</f>
        <v>13037.161374170002</v>
      </c>
      <c r="N96" s="12">
        <v>4177.1804367800005</v>
      </c>
      <c r="O96" s="12">
        <v>5148.5</v>
      </c>
      <c r="P96" s="12">
        <v>4990.422732269999</v>
      </c>
      <c r="Q96" s="35">
        <f>SUM(N96:P96)</f>
        <v>14316.103169049999</v>
      </c>
    </row>
    <row r="97" spans="1:17" ht="12.75">
      <c r="A97" s="11" t="s">
        <v>132</v>
      </c>
      <c r="B97" s="12">
        <v>1431.2020163600002</v>
      </c>
      <c r="C97" s="12">
        <v>1568.91097247</v>
      </c>
      <c r="D97" s="12">
        <v>2052.9709039</v>
      </c>
      <c r="E97" s="12">
        <f t="shared" si="21"/>
        <v>5053.08389273</v>
      </c>
      <c r="F97" s="12">
        <v>2865.0313941</v>
      </c>
      <c r="G97" s="12">
        <v>1371.6275569999998</v>
      </c>
      <c r="H97" s="12">
        <v>1545.86363376</v>
      </c>
      <c r="I97" s="35">
        <f>SUM(F97:H97)</f>
        <v>5782.52258486</v>
      </c>
      <c r="J97" s="12">
        <v>1271.2141464000001</v>
      </c>
      <c r="K97" s="12">
        <v>1728.6694664000001</v>
      </c>
      <c r="L97" s="12">
        <v>1547.1979728</v>
      </c>
      <c r="M97" s="35">
        <f>SUM(J97:L97)</f>
        <v>4547.0815856</v>
      </c>
      <c r="N97" s="12">
        <v>1502.6641242</v>
      </c>
      <c r="O97" s="12">
        <v>1311.1</v>
      </c>
      <c r="P97" s="12">
        <v>4689.4609683</v>
      </c>
      <c r="Q97" s="35">
        <f>SUM(N97:P97)</f>
        <v>7503.2250925</v>
      </c>
    </row>
    <row r="98" spans="1:17" ht="12.75">
      <c r="A98" s="19" t="s">
        <v>18</v>
      </c>
      <c r="B98" s="17">
        <v>130928.48338830998</v>
      </c>
      <c r="C98" s="17">
        <v>130135.11362678997</v>
      </c>
      <c r="D98" s="17">
        <v>135253.79748585995</v>
      </c>
      <c r="E98" s="17">
        <f t="shared" si="21"/>
        <v>396317.3945009599</v>
      </c>
      <c r="F98" s="18">
        <f aca="true" t="shared" si="33" ref="F98:M98">F93+F94+F95-F96+F97</f>
        <v>133103.46638583</v>
      </c>
      <c r="G98" s="18">
        <f t="shared" si="33"/>
        <v>131379.33659969998</v>
      </c>
      <c r="H98" s="18">
        <f t="shared" si="33"/>
        <v>125603.38608987015</v>
      </c>
      <c r="I98" s="18">
        <f t="shared" si="33"/>
        <v>390086.1890754001</v>
      </c>
      <c r="J98" s="18">
        <f t="shared" si="33"/>
        <v>119175.45715335998</v>
      </c>
      <c r="K98" s="18">
        <f t="shared" si="33"/>
        <v>111811.25533522994</v>
      </c>
      <c r="L98" s="18">
        <f t="shared" si="33"/>
        <v>111719.14845684</v>
      </c>
      <c r="M98" s="18">
        <f t="shared" si="33"/>
        <v>342705.86094543</v>
      </c>
      <c r="N98" s="18">
        <f>N93+N94+N95-N96+N97</f>
        <v>131751.96991215003</v>
      </c>
      <c r="O98" s="18">
        <f>O93+O94+O95-O96+O97</f>
        <v>130450.79999999999</v>
      </c>
      <c r="P98" s="18">
        <f>P93+P94+P95-P96+P97</f>
        <v>139624.29892608</v>
      </c>
      <c r="Q98" s="18">
        <f>Q93+Q94+Q95-Q96+Q97</f>
        <v>401827.06883823004</v>
      </c>
    </row>
    <row r="99" spans="1:14" ht="14.25">
      <c r="A99" s="36" t="s">
        <v>135</v>
      </c>
      <c r="F99" s="1"/>
      <c r="H99" s="27"/>
      <c r="I99" s="27"/>
      <c r="J99" s="27"/>
      <c r="N99" s="27"/>
    </row>
    <row r="100" spans="2:6" ht="12.75">
      <c r="B100" s="7"/>
      <c r="C100" s="7"/>
      <c r="D100" s="7"/>
      <c r="E100" s="7"/>
      <c r="F100" s="7"/>
    </row>
    <row r="101" spans="1:17" ht="15.75">
      <c r="A101" s="23" t="s">
        <v>136</v>
      </c>
      <c r="Q101" s="38" t="s">
        <v>153</v>
      </c>
    </row>
    <row r="102" spans="1:17" ht="12.75">
      <c r="A102" s="41" t="s">
        <v>109</v>
      </c>
      <c r="B102" s="39" t="s">
        <v>124</v>
      </c>
      <c r="C102" s="39"/>
      <c r="D102" s="39"/>
      <c r="E102" s="39"/>
      <c r="F102" s="39" t="s">
        <v>126</v>
      </c>
      <c r="G102" s="39"/>
      <c r="H102" s="39"/>
      <c r="I102" s="39"/>
      <c r="J102" s="39" t="s">
        <v>145</v>
      </c>
      <c r="K102" s="39"/>
      <c r="L102" s="39"/>
      <c r="M102" s="39"/>
      <c r="N102" s="39" t="s">
        <v>149</v>
      </c>
      <c r="O102" s="39"/>
      <c r="P102" s="39"/>
      <c r="Q102" s="39"/>
    </row>
    <row r="103" spans="1:17" ht="12.75">
      <c r="A103" s="41"/>
      <c r="B103" s="8" t="s">
        <v>98</v>
      </c>
      <c r="C103" s="8" t="s">
        <v>102</v>
      </c>
      <c r="D103" s="8" t="s">
        <v>103</v>
      </c>
      <c r="E103" s="8" t="s">
        <v>104</v>
      </c>
      <c r="F103" s="8" t="s">
        <v>127</v>
      </c>
      <c r="G103" s="8" t="s">
        <v>128</v>
      </c>
      <c r="H103" s="8" t="s">
        <v>129</v>
      </c>
      <c r="I103" s="8" t="s">
        <v>104</v>
      </c>
      <c r="J103" s="8" t="s">
        <v>146</v>
      </c>
      <c r="K103" s="8" t="s">
        <v>147</v>
      </c>
      <c r="L103" s="8" t="s">
        <v>148</v>
      </c>
      <c r="M103" s="8" t="s">
        <v>104</v>
      </c>
      <c r="N103" s="8" t="s">
        <v>150</v>
      </c>
      <c r="O103" s="8" t="s">
        <v>151</v>
      </c>
      <c r="P103" s="8" t="s">
        <v>152</v>
      </c>
      <c r="Q103" s="8" t="s">
        <v>104</v>
      </c>
    </row>
    <row r="104" spans="1:17" ht="12.75">
      <c r="A104" s="9" t="s">
        <v>44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ht="12.75">
      <c r="A105" s="11" t="s">
        <v>45</v>
      </c>
      <c r="B105" s="12">
        <v>6708.36693</v>
      </c>
      <c r="C105" s="12">
        <v>7142.1926318000005</v>
      </c>
      <c r="D105" s="12">
        <v>7469.4521691499995</v>
      </c>
      <c r="E105" s="12">
        <f aca="true" t="shared" si="34" ref="E105:E138">SUM(B105:D105)</f>
        <v>21320.01173095</v>
      </c>
      <c r="F105" s="12">
        <v>9395.792544</v>
      </c>
      <c r="G105" s="12">
        <v>7990.9883005500005</v>
      </c>
      <c r="H105" s="12">
        <v>6613.7065589799995</v>
      </c>
      <c r="I105" s="35">
        <f aca="true" t="shared" si="35" ref="I105:I110">SUM(F105:H105)</f>
        <v>24000.48740353</v>
      </c>
      <c r="J105" s="12">
        <v>9039.442587399999</v>
      </c>
      <c r="K105" s="12">
        <v>6284.02171</v>
      </c>
      <c r="L105" s="12">
        <v>6748.47031228</v>
      </c>
      <c r="M105" s="35">
        <f aca="true" t="shared" si="36" ref="M105:M110">SUM(J105:L105)</f>
        <v>22071.93460968</v>
      </c>
      <c r="N105" s="12">
        <v>8680.13065703</v>
      </c>
      <c r="O105" s="12">
        <v>6842.6</v>
      </c>
      <c r="P105" s="12">
        <v>8610.15768174</v>
      </c>
      <c r="Q105" s="35">
        <f aca="true" t="shared" si="37" ref="Q105:Q110">SUM(N105:P105)</f>
        <v>24132.88833877</v>
      </c>
    </row>
    <row r="106" spans="1:17" ht="12.75">
      <c r="A106" s="11" t="s">
        <v>46</v>
      </c>
      <c r="B106" s="12">
        <v>5497.992284</v>
      </c>
      <c r="C106" s="12">
        <v>3591.24014</v>
      </c>
      <c r="D106" s="12">
        <v>4285.5696</v>
      </c>
      <c r="E106" s="12">
        <f t="shared" si="34"/>
        <v>13374.802024</v>
      </c>
      <c r="F106" s="12">
        <v>3803.92108</v>
      </c>
      <c r="G106" s="12">
        <v>4784.38624</v>
      </c>
      <c r="H106" s="12">
        <v>4248.8518</v>
      </c>
      <c r="I106" s="35">
        <f t="shared" si="35"/>
        <v>12837.15912</v>
      </c>
      <c r="J106" s="12">
        <v>4143.82822</v>
      </c>
      <c r="K106" s="12">
        <v>4775.74668</v>
      </c>
      <c r="L106" s="12">
        <v>4355.30448</v>
      </c>
      <c r="M106" s="35">
        <f t="shared" si="36"/>
        <v>13274.879379999998</v>
      </c>
      <c r="N106" s="12">
        <v>5708.78649568</v>
      </c>
      <c r="O106" s="12">
        <v>4237.9</v>
      </c>
      <c r="P106" s="12">
        <v>4590.81622</v>
      </c>
      <c r="Q106" s="35">
        <f t="shared" si="37"/>
        <v>14537.502715679999</v>
      </c>
    </row>
    <row r="107" spans="1:17" ht="12.75">
      <c r="A107" s="11" t="s">
        <v>47</v>
      </c>
      <c r="B107" s="12">
        <v>1758.312933</v>
      </c>
      <c r="C107" s="12">
        <v>1290.2988054</v>
      </c>
      <c r="D107" s="12">
        <v>1340.8971588</v>
      </c>
      <c r="E107" s="12">
        <f t="shared" si="34"/>
        <v>4389.508897199999</v>
      </c>
      <c r="F107" s="12">
        <v>1531.882053</v>
      </c>
      <c r="G107" s="12">
        <v>1851.1979254</v>
      </c>
      <c r="H107" s="12">
        <v>1634.874115</v>
      </c>
      <c r="I107" s="35">
        <f t="shared" si="35"/>
        <v>5017.9540934</v>
      </c>
      <c r="J107" s="12">
        <v>1889.2328115999999</v>
      </c>
      <c r="K107" s="12">
        <v>1400.969411</v>
      </c>
      <c r="L107" s="12">
        <v>1050.8617052</v>
      </c>
      <c r="M107" s="35">
        <f t="shared" si="36"/>
        <v>4341.0639278</v>
      </c>
      <c r="N107" s="12">
        <v>1433.5612416</v>
      </c>
      <c r="O107" s="12">
        <v>1202</v>
      </c>
      <c r="P107" s="12">
        <v>843.3834624</v>
      </c>
      <c r="Q107" s="35">
        <f t="shared" si="37"/>
        <v>3478.944704</v>
      </c>
    </row>
    <row r="108" spans="1:17" ht="12.75">
      <c r="A108" s="11" t="s">
        <v>49</v>
      </c>
      <c r="B108" s="12">
        <v>3300.21022053</v>
      </c>
      <c r="C108" s="12">
        <v>3290.4725902</v>
      </c>
      <c r="D108" s="12">
        <v>3636.58229765</v>
      </c>
      <c r="E108" s="12">
        <f t="shared" si="34"/>
        <v>10227.26510838</v>
      </c>
      <c r="F108" s="12">
        <v>3677.24889792</v>
      </c>
      <c r="G108" s="12">
        <v>4397.79585608</v>
      </c>
      <c r="H108" s="12">
        <v>3893.30027358</v>
      </c>
      <c r="I108" s="35">
        <f t="shared" si="35"/>
        <v>11968.34502758</v>
      </c>
      <c r="J108" s="12">
        <v>4046.9397234700004</v>
      </c>
      <c r="K108" s="12">
        <v>3791.9444290799997</v>
      </c>
      <c r="L108" s="12">
        <v>3548.04711927</v>
      </c>
      <c r="M108" s="35">
        <f t="shared" si="36"/>
        <v>11386.93127182</v>
      </c>
      <c r="N108" s="12">
        <v>2255.27563342</v>
      </c>
      <c r="O108" s="12"/>
      <c r="P108" s="12">
        <v>4395.47915988</v>
      </c>
      <c r="Q108" s="35">
        <f t="shared" si="37"/>
        <v>6650.7547933000005</v>
      </c>
    </row>
    <row r="109" spans="1:17" ht="12.75">
      <c r="A109" s="11" t="s">
        <v>93</v>
      </c>
      <c r="B109" s="12">
        <v>1090.558784</v>
      </c>
      <c r="C109" s="12">
        <v>1287.944681</v>
      </c>
      <c r="D109" s="12">
        <v>259.498959</v>
      </c>
      <c r="E109" s="12">
        <f t="shared" si="34"/>
        <v>2638.002424</v>
      </c>
      <c r="F109" s="12">
        <v>204.131788</v>
      </c>
      <c r="G109" s="12"/>
      <c r="H109" s="12">
        <v>1545.173683</v>
      </c>
      <c r="I109" s="35">
        <f t="shared" si="35"/>
        <v>1749.305471</v>
      </c>
      <c r="J109" s="12">
        <v>213.5709786</v>
      </c>
      <c r="K109" s="12">
        <v>992.85782</v>
      </c>
      <c r="L109" s="12">
        <v>844.459504</v>
      </c>
      <c r="M109" s="35">
        <f t="shared" si="36"/>
        <v>2050.8883026</v>
      </c>
      <c r="N109" s="12">
        <v>1001.396497</v>
      </c>
      <c r="O109" s="12">
        <v>807.3</v>
      </c>
      <c r="P109" s="12">
        <v>923.816846</v>
      </c>
      <c r="Q109" s="35">
        <f t="shared" si="37"/>
        <v>2732.513343</v>
      </c>
    </row>
    <row r="110" spans="1:17" ht="12.75">
      <c r="A110" s="11" t="s">
        <v>59</v>
      </c>
      <c r="B110" s="12">
        <v>1.396818</v>
      </c>
      <c r="C110" s="12">
        <v>110.16290447999927</v>
      </c>
      <c r="D110" s="12">
        <v>774.6367264000019</v>
      </c>
      <c r="E110" s="12">
        <f t="shared" si="34"/>
        <v>886.1964488800011</v>
      </c>
      <c r="F110" s="12">
        <v>899.0531762200008</v>
      </c>
      <c r="G110" s="12">
        <v>141.99011319999863</v>
      </c>
      <c r="H110" s="12">
        <v>116</v>
      </c>
      <c r="I110" s="35">
        <f t="shared" si="35"/>
        <v>1157.0432894199994</v>
      </c>
      <c r="J110" s="12">
        <v>43.39098399999966</v>
      </c>
      <c r="K110" s="12">
        <v>100.4838942599979</v>
      </c>
      <c r="L110" s="12">
        <v>0</v>
      </c>
      <c r="M110" s="35">
        <f t="shared" si="36"/>
        <v>143.87487825999756</v>
      </c>
      <c r="N110" s="12">
        <v>33.99999999999818</v>
      </c>
      <c r="O110" s="12">
        <v>3614.8</v>
      </c>
      <c r="P110" s="12">
        <v>0</v>
      </c>
      <c r="Q110" s="35">
        <f t="shared" si="37"/>
        <v>3648.7999999999984</v>
      </c>
    </row>
    <row r="111" spans="1:17" ht="12.75">
      <c r="A111" s="19" t="s">
        <v>53</v>
      </c>
      <c r="B111" s="17">
        <v>18356.837969530003</v>
      </c>
      <c r="C111" s="17">
        <v>16712.31175288</v>
      </c>
      <c r="D111" s="17">
        <v>17766.636911</v>
      </c>
      <c r="E111" s="17">
        <f t="shared" si="34"/>
        <v>52835.78663341</v>
      </c>
      <c r="F111" s="17">
        <f aca="true" t="shared" si="38" ref="F111:M111">SUM(F105:F110)</f>
        <v>19512.02953914</v>
      </c>
      <c r="G111" s="17">
        <f t="shared" si="38"/>
        <v>19166.35843523</v>
      </c>
      <c r="H111" s="17">
        <f t="shared" si="38"/>
        <v>18051.906430560004</v>
      </c>
      <c r="I111" s="17">
        <f t="shared" si="38"/>
        <v>56730.29440492999</v>
      </c>
      <c r="J111" s="17">
        <f t="shared" si="38"/>
        <v>19376.405305070002</v>
      </c>
      <c r="K111" s="17">
        <f t="shared" si="38"/>
        <v>17346.02394434</v>
      </c>
      <c r="L111" s="17">
        <f t="shared" si="38"/>
        <v>16547.143120750003</v>
      </c>
      <c r="M111" s="17">
        <f t="shared" si="38"/>
        <v>53269.57237015999</v>
      </c>
      <c r="N111" s="17">
        <f>SUM(N105:N110)</f>
        <v>19113.15052473</v>
      </c>
      <c r="O111" s="17">
        <f>SUM(O105:O110)</f>
        <v>16704.6</v>
      </c>
      <c r="P111" s="17">
        <f>SUM(P105:P110)</f>
        <v>19363.65337002</v>
      </c>
      <c r="Q111" s="17">
        <f>SUM(Q105:Q110)</f>
        <v>55181.403894749994</v>
      </c>
    </row>
    <row r="112" spans="1:17" ht="12.75">
      <c r="A112" s="9" t="s">
        <v>54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ht="12.75">
      <c r="A113" s="11" t="s">
        <v>45</v>
      </c>
      <c r="B113" s="12">
        <v>4845.26894322</v>
      </c>
      <c r="C113" s="12">
        <v>4731.070548339999</v>
      </c>
      <c r="D113" s="12">
        <v>4558.4799402</v>
      </c>
      <c r="E113" s="12">
        <f t="shared" si="34"/>
        <v>14134.81943176</v>
      </c>
      <c r="F113" s="12">
        <v>5498.3874354</v>
      </c>
      <c r="G113" s="12">
        <v>3860.10300973</v>
      </c>
      <c r="H113" s="12">
        <v>4120.09910248</v>
      </c>
      <c r="I113" s="35">
        <f aca="true" t="shared" si="39" ref="I113:I122">SUM(F113:H113)</f>
        <v>13478.589547609998</v>
      </c>
      <c r="J113" s="12">
        <v>7097.87171776</v>
      </c>
      <c r="K113" s="12">
        <v>3312.0690537600003</v>
      </c>
      <c r="L113" s="12">
        <v>3831.9496555100004</v>
      </c>
      <c r="M113" s="35">
        <f aca="true" t="shared" si="40" ref="M113:M122">SUM(J113:L113)</f>
        <v>14241.89042703</v>
      </c>
      <c r="N113" s="12">
        <v>4982.74672</v>
      </c>
      <c r="O113" s="12">
        <v>3544.6</v>
      </c>
      <c r="P113" s="12">
        <v>5730.79238288</v>
      </c>
      <c r="Q113" s="35">
        <f aca="true" t="shared" si="41" ref="Q113:Q122">SUM(N113:P113)</f>
        <v>14258.139102879999</v>
      </c>
    </row>
    <row r="114" spans="1:17" ht="12.75">
      <c r="A114" s="11" t="s">
        <v>46</v>
      </c>
      <c r="B114" s="12">
        <v>2488.3627566100004</v>
      </c>
      <c r="C114" s="12">
        <v>2170.571566</v>
      </c>
      <c r="D114" s="12">
        <v>2303.749931</v>
      </c>
      <c r="E114" s="12">
        <f t="shared" si="34"/>
        <v>6962.684253610001</v>
      </c>
      <c r="F114" s="12">
        <v>1361.675777</v>
      </c>
      <c r="G114" s="12">
        <v>2243.830726</v>
      </c>
      <c r="H114" s="12">
        <v>1222.967063</v>
      </c>
      <c r="I114" s="35">
        <f t="shared" si="39"/>
        <v>4828.473566000001</v>
      </c>
      <c r="J114" s="12">
        <v>810.033104</v>
      </c>
      <c r="K114" s="12">
        <v>1813.72181837</v>
      </c>
      <c r="L114" s="12">
        <v>2019.455219</v>
      </c>
      <c r="M114" s="35">
        <f t="shared" si="40"/>
        <v>4643.21014137</v>
      </c>
      <c r="N114" s="12">
        <v>2291.6673714699996</v>
      </c>
      <c r="O114" s="12">
        <v>2073.7</v>
      </c>
      <c r="P114" s="12">
        <v>2476.53540453</v>
      </c>
      <c r="Q114" s="35">
        <f t="shared" si="41"/>
        <v>6841.902776</v>
      </c>
    </row>
    <row r="115" spans="1:17" ht="12.75">
      <c r="A115" s="11" t="s">
        <v>47</v>
      </c>
      <c r="B115" s="12">
        <v>1471.8139933599998</v>
      </c>
      <c r="C115" s="12">
        <v>1006.60322431</v>
      </c>
      <c r="D115" s="12">
        <v>679.2748685800001</v>
      </c>
      <c r="E115" s="12">
        <f t="shared" si="34"/>
        <v>3157.69208625</v>
      </c>
      <c r="F115" s="12">
        <v>1147.91384664</v>
      </c>
      <c r="G115" s="12">
        <v>1845.9441322100001</v>
      </c>
      <c r="H115" s="12">
        <v>1032.07719196</v>
      </c>
      <c r="I115" s="35">
        <f t="shared" si="39"/>
        <v>4025.9351708100003</v>
      </c>
      <c r="J115" s="12">
        <v>1890.520272</v>
      </c>
      <c r="K115" s="12">
        <v>1164.1491174</v>
      </c>
      <c r="L115" s="12">
        <v>1007.202305</v>
      </c>
      <c r="M115" s="35">
        <f t="shared" si="40"/>
        <v>4061.8716944</v>
      </c>
      <c r="N115" s="12">
        <v>1025.489462</v>
      </c>
      <c r="O115" s="12">
        <v>425.1</v>
      </c>
      <c r="P115" s="12">
        <v>834.842912</v>
      </c>
      <c r="Q115" s="35">
        <f t="shared" si="41"/>
        <v>2285.432374</v>
      </c>
    </row>
    <row r="116" spans="1:17" ht="12.75">
      <c r="A116" s="11" t="s">
        <v>115</v>
      </c>
      <c r="B116" s="12">
        <v>875.023632</v>
      </c>
      <c r="C116" s="12">
        <v>3316.9008035</v>
      </c>
      <c r="D116" s="12">
        <v>2910.51854885</v>
      </c>
      <c r="E116" s="12">
        <f t="shared" si="34"/>
        <v>7102.44298435</v>
      </c>
      <c r="F116" s="12">
        <v>765.33210547</v>
      </c>
      <c r="G116" s="12">
        <v>1508.42956396</v>
      </c>
      <c r="H116" s="12">
        <v>1633.66701304</v>
      </c>
      <c r="I116" s="35">
        <f t="shared" si="39"/>
        <v>3907.4286824700002</v>
      </c>
      <c r="J116" s="12">
        <v>876.74070738</v>
      </c>
      <c r="K116" s="12">
        <v>1358.2279090999998</v>
      </c>
      <c r="L116" s="12">
        <v>1064.53014717</v>
      </c>
      <c r="M116" s="35">
        <f t="shared" si="40"/>
        <v>3299.4987636499995</v>
      </c>
      <c r="N116" s="12">
        <v>2532.2755810900003</v>
      </c>
      <c r="O116" s="12"/>
      <c r="P116" s="12">
        <v>2913.18496319</v>
      </c>
      <c r="Q116" s="35">
        <f t="shared" si="41"/>
        <v>5445.46054428</v>
      </c>
    </row>
    <row r="117" spans="1:17" ht="12.75">
      <c r="A117" s="11" t="s">
        <v>58</v>
      </c>
      <c r="B117" s="12">
        <v>15.707953230000001</v>
      </c>
      <c r="C117" s="12">
        <v>453.11924789</v>
      </c>
      <c r="D117" s="12">
        <v>207.27388621</v>
      </c>
      <c r="E117" s="12">
        <f t="shared" si="34"/>
        <v>676.1010873299999</v>
      </c>
      <c r="F117" s="12">
        <v>1142.9168194400002</v>
      </c>
      <c r="G117" s="12">
        <v>1648.5560560899999</v>
      </c>
      <c r="H117" s="12">
        <v>797.4846167000001</v>
      </c>
      <c r="I117" s="35">
        <f t="shared" si="39"/>
        <v>3588.9574922300003</v>
      </c>
      <c r="J117" s="12">
        <v>1172.87479059</v>
      </c>
      <c r="K117" s="12">
        <v>1056.7161001900001</v>
      </c>
      <c r="L117" s="12">
        <v>1747.33103805</v>
      </c>
      <c r="M117" s="35">
        <f t="shared" si="40"/>
        <v>3976.92192883</v>
      </c>
      <c r="N117" s="12">
        <v>2789.72076883</v>
      </c>
      <c r="O117" s="12">
        <v>1578.7</v>
      </c>
      <c r="P117" s="12">
        <v>1231.275818</v>
      </c>
      <c r="Q117" s="35">
        <f t="shared" si="41"/>
        <v>5599.69658683</v>
      </c>
    </row>
    <row r="118" spans="1:17" ht="12.75">
      <c r="A118" s="11" t="s">
        <v>116</v>
      </c>
      <c r="B118" s="12">
        <v>0</v>
      </c>
      <c r="C118" s="12">
        <v>1997.91654627</v>
      </c>
      <c r="D118" s="12">
        <v>1219.877267</v>
      </c>
      <c r="E118" s="12">
        <f t="shared" si="34"/>
        <v>3217.79381327</v>
      </c>
      <c r="F118" s="12">
        <v>4249.2413478299995</v>
      </c>
      <c r="G118" s="12">
        <v>1843.98645201</v>
      </c>
      <c r="H118" s="12">
        <v>2753.18631466</v>
      </c>
      <c r="I118" s="35">
        <f t="shared" si="39"/>
        <v>8846.4141145</v>
      </c>
      <c r="J118" s="12">
        <v>1231.91104668</v>
      </c>
      <c r="K118" s="12">
        <v>2565.97982273</v>
      </c>
      <c r="L118" s="12">
        <v>1202.926418</v>
      </c>
      <c r="M118" s="35">
        <f t="shared" si="40"/>
        <v>5000.81728741</v>
      </c>
      <c r="N118" s="12">
        <v>4262.80774979</v>
      </c>
      <c r="O118" s="12">
        <v>1642.9</v>
      </c>
      <c r="P118" s="12">
        <v>1970.0886556100002</v>
      </c>
      <c r="Q118" s="35">
        <f t="shared" si="41"/>
        <v>7875.796405400001</v>
      </c>
    </row>
    <row r="119" spans="1:17" ht="12.75">
      <c r="A119" s="25" t="s">
        <v>117</v>
      </c>
      <c r="B119" s="26">
        <v>7325.71275829</v>
      </c>
      <c r="C119" s="26">
        <v>7949.2283459400005</v>
      </c>
      <c r="D119" s="26">
        <v>10446.902440450001</v>
      </c>
      <c r="E119" s="12">
        <f t="shared" si="34"/>
        <v>25721.843544680003</v>
      </c>
      <c r="F119" s="12">
        <v>7273.62825317</v>
      </c>
      <c r="G119" s="12">
        <v>10841.13171125</v>
      </c>
      <c r="H119" s="12">
        <v>9129.43549119</v>
      </c>
      <c r="I119" s="35">
        <f t="shared" si="39"/>
        <v>27244.195455610003</v>
      </c>
      <c r="J119" s="12">
        <v>8943.45686993</v>
      </c>
      <c r="K119" s="12">
        <v>10348.00524049</v>
      </c>
      <c r="L119" s="12">
        <v>9054.9340226</v>
      </c>
      <c r="M119" s="35">
        <f t="shared" si="40"/>
        <v>28346.396133019996</v>
      </c>
      <c r="N119" s="12">
        <v>9213.93804058</v>
      </c>
      <c r="O119" s="12">
        <v>6593.1</v>
      </c>
      <c r="P119" s="12">
        <v>8361.64761292</v>
      </c>
      <c r="Q119" s="35">
        <f t="shared" si="41"/>
        <v>24168.6856535</v>
      </c>
    </row>
    <row r="120" spans="1:17" ht="12.75">
      <c r="A120" s="11" t="s">
        <v>59</v>
      </c>
      <c r="B120" s="12">
        <v>8771.823597669996</v>
      </c>
      <c r="C120" s="12">
        <v>12097.923681320004</v>
      </c>
      <c r="D120" s="12">
        <v>9846.509634159996</v>
      </c>
      <c r="E120" s="12">
        <f t="shared" si="34"/>
        <v>30716.256913149995</v>
      </c>
      <c r="F120" s="12">
        <v>13647.158170270002</v>
      </c>
      <c r="G120" s="12">
        <v>14429.290339810002</v>
      </c>
      <c r="H120" s="12">
        <v>12741.437111289997</v>
      </c>
      <c r="I120" s="35">
        <f t="shared" si="39"/>
        <v>40817.885621370006</v>
      </c>
      <c r="J120" s="12">
        <v>9519.060203530003</v>
      </c>
      <c r="K120" s="12">
        <v>13749.380776099999</v>
      </c>
      <c r="L120" s="12">
        <v>11871.51606981</v>
      </c>
      <c r="M120" s="35">
        <f t="shared" si="40"/>
        <v>35139.95704944</v>
      </c>
      <c r="N120" s="12">
        <v>10300.452993919997</v>
      </c>
      <c r="O120" s="12">
        <v>15607.9</v>
      </c>
      <c r="P120" s="12">
        <v>8791.4503286</v>
      </c>
      <c r="Q120" s="35">
        <f t="shared" si="41"/>
        <v>34699.80332251999</v>
      </c>
    </row>
    <row r="121" spans="1:17" ht="12.75">
      <c r="A121" s="11" t="s">
        <v>94</v>
      </c>
      <c r="B121" s="12">
        <v>143.84183847999998</v>
      </c>
      <c r="C121" s="12">
        <v>790.3909095899999</v>
      </c>
      <c r="D121" s="12">
        <v>373.36243844000006</v>
      </c>
      <c r="E121" s="12">
        <f t="shared" si="34"/>
        <v>1307.5951865099998</v>
      </c>
      <c r="F121" s="12">
        <v>106.90985643</v>
      </c>
      <c r="G121" s="12">
        <v>84.76421373</v>
      </c>
      <c r="H121" s="12">
        <v>141.35557454000002</v>
      </c>
      <c r="I121" s="35">
        <f t="shared" si="39"/>
        <v>333.0296447</v>
      </c>
      <c r="J121" s="12">
        <v>159.43205979</v>
      </c>
      <c r="K121" s="12">
        <v>238.21821110000002</v>
      </c>
      <c r="L121" s="12">
        <v>67.99974405</v>
      </c>
      <c r="M121" s="35">
        <f t="shared" si="40"/>
        <v>465.65001494</v>
      </c>
      <c r="N121" s="12">
        <v>133.70467498</v>
      </c>
      <c r="O121" s="12">
        <v>98.4</v>
      </c>
      <c r="P121" s="12">
        <v>220.46675922</v>
      </c>
      <c r="Q121" s="35">
        <f t="shared" si="41"/>
        <v>452.5714342</v>
      </c>
    </row>
    <row r="122" spans="1:17" ht="12.75">
      <c r="A122" s="11" t="s">
        <v>100</v>
      </c>
      <c r="B122" s="12">
        <v>6.53</v>
      </c>
      <c r="C122" s="12">
        <v>0</v>
      </c>
      <c r="D122" s="12"/>
      <c r="E122" s="12">
        <f t="shared" si="34"/>
        <v>6.53</v>
      </c>
      <c r="F122" s="12">
        <v>114.126533</v>
      </c>
      <c r="G122" s="12"/>
      <c r="H122" s="12"/>
      <c r="I122" s="35">
        <f t="shared" si="39"/>
        <v>114.126533</v>
      </c>
      <c r="J122" s="12">
        <v>0</v>
      </c>
      <c r="K122" s="12">
        <v>59.095</v>
      </c>
      <c r="L122" s="12">
        <v>0</v>
      </c>
      <c r="M122" s="35">
        <f t="shared" si="40"/>
        <v>59.095</v>
      </c>
      <c r="N122" s="12">
        <v>62.405</v>
      </c>
      <c r="O122" s="12">
        <v>40</v>
      </c>
      <c r="P122" s="12">
        <v>43.4</v>
      </c>
      <c r="Q122" s="35">
        <f t="shared" si="41"/>
        <v>145.805</v>
      </c>
    </row>
    <row r="123" spans="1:17" ht="12.75">
      <c r="A123" s="19" t="s">
        <v>53</v>
      </c>
      <c r="B123" s="17">
        <v>25944.08547285999</v>
      </c>
      <c r="C123" s="17">
        <v>34513.724873160005</v>
      </c>
      <c r="D123" s="17">
        <v>32545.948954889995</v>
      </c>
      <c r="E123" s="17">
        <f t="shared" si="34"/>
        <v>93003.75930091</v>
      </c>
      <c r="F123" s="17">
        <f aca="true" t="shared" si="42" ref="F123:M123">SUM(F113:F122)</f>
        <v>35307.29014465001</v>
      </c>
      <c r="G123" s="17">
        <f t="shared" si="42"/>
        <v>38306.03620479</v>
      </c>
      <c r="H123" s="17">
        <f t="shared" si="42"/>
        <v>33571.70947886</v>
      </c>
      <c r="I123" s="17">
        <f t="shared" si="42"/>
        <v>107185.03582830001</v>
      </c>
      <c r="J123" s="17">
        <f t="shared" si="42"/>
        <v>31701.900771660003</v>
      </c>
      <c r="K123" s="17">
        <f t="shared" si="42"/>
        <v>35665.56304924</v>
      </c>
      <c r="L123" s="17">
        <f t="shared" si="42"/>
        <v>31867.84461919</v>
      </c>
      <c r="M123" s="17">
        <f t="shared" si="42"/>
        <v>99235.30844009</v>
      </c>
      <c r="N123" s="17">
        <f>SUM(N113:N122)</f>
        <v>37595.20836266</v>
      </c>
      <c r="O123" s="17">
        <f>SUM(O113:O122)</f>
        <v>31604.4</v>
      </c>
      <c r="P123" s="17">
        <f>SUM(P113:P122)</f>
        <v>32573.68483695</v>
      </c>
      <c r="Q123" s="17">
        <f>SUM(Q113:Q122)</f>
        <v>101773.29319961</v>
      </c>
    </row>
    <row r="124" spans="1:17" ht="12.75">
      <c r="A124" s="9" t="s">
        <v>125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2.75">
      <c r="A125" s="11" t="s">
        <v>95</v>
      </c>
      <c r="B125" s="12">
        <v>1473.7380943800001</v>
      </c>
      <c r="C125" s="12">
        <v>2573.8756869300005</v>
      </c>
      <c r="D125" s="12">
        <v>48148.86762849001</v>
      </c>
      <c r="E125" s="12">
        <f t="shared" si="34"/>
        <v>52196.481409800006</v>
      </c>
      <c r="F125" s="12">
        <v>4305.45079469</v>
      </c>
      <c r="G125" s="12">
        <v>1939.48218568</v>
      </c>
      <c r="H125" s="12">
        <v>63655.962881800006</v>
      </c>
      <c r="I125" s="35">
        <f aca="true" t="shared" si="43" ref="I125:I133">SUM(F125:H125)</f>
        <v>69900.89586217</v>
      </c>
      <c r="J125" s="12">
        <v>29943.142869580002</v>
      </c>
      <c r="K125" s="12">
        <v>4269.01457867</v>
      </c>
      <c r="L125" s="12">
        <v>60188.43354576</v>
      </c>
      <c r="M125" s="35">
        <f aca="true" t="shared" si="44" ref="M125:M133">SUM(J125:L125)</f>
        <v>94400.59099401001</v>
      </c>
      <c r="N125" s="12">
        <v>4768.06239216</v>
      </c>
      <c r="O125" s="12">
        <v>4278.2</v>
      </c>
      <c r="P125" s="12">
        <v>65172.633907949996</v>
      </c>
      <c r="Q125" s="35">
        <f aca="true" t="shared" si="45" ref="Q125:Q133">SUM(N125:P125)</f>
        <v>74218.89630010999</v>
      </c>
    </row>
    <row r="126" spans="1:17" ht="12.75">
      <c r="A126" s="11" t="s">
        <v>96</v>
      </c>
      <c r="B126" s="12">
        <v>27539.63829683</v>
      </c>
      <c r="C126" s="12">
        <v>29123.69461669</v>
      </c>
      <c r="D126" s="12">
        <v>29122.84598044</v>
      </c>
      <c r="E126" s="12">
        <f t="shared" si="34"/>
        <v>85786.17889396001</v>
      </c>
      <c r="F126" s="12">
        <v>28097.17584622</v>
      </c>
      <c r="G126" s="12">
        <v>27521.619648520005</v>
      </c>
      <c r="H126" s="12">
        <v>29161.826335</v>
      </c>
      <c r="I126" s="35">
        <f t="shared" si="43"/>
        <v>84780.62182974</v>
      </c>
      <c r="J126" s="12">
        <v>28456.43729223</v>
      </c>
      <c r="K126" s="12">
        <v>29532.237626669998</v>
      </c>
      <c r="L126" s="12">
        <v>30254.02894016</v>
      </c>
      <c r="M126" s="35">
        <f t="shared" si="44"/>
        <v>88242.70385906</v>
      </c>
      <c r="N126" s="12">
        <v>28252.04772268</v>
      </c>
      <c r="O126" s="12">
        <v>32890.9</v>
      </c>
      <c r="P126" s="12">
        <v>34374.59514732</v>
      </c>
      <c r="Q126" s="35">
        <f t="shared" si="45"/>
        <v>95517.54287</v>
      </c>
    </row>
    <row r="127" spans="1:17" ht="12.75">
      <c r="A127" s="25" t="s">
        <v>97</v>
      </c>
      <c r="B127" s="26">
        <v>4418.4401787</v>
      </c>
      <c r="C127" s="26">
        <v>3772.15120274</v>
      </c>
      <c r="D127" s="26">
        <v>4254.10988676</v>
      </c>
      <c r="E127" s="26">
        <f t="shared" si="34"/>
        <v>12444.701268199999</v>
      </c>
      <c r="F127" s="12">
        <v>4660.1354102800005</v>
      </c>
      <c r="G127" s="12">
        <v>4067.11882016</v>
      </c>
      <c r="H127" s="12">
        <v>3982.3028212500003</v>
      </c>
      <c r="I127" s="35">
        <f t="shared" si="43"/>
        <v>12709.55705169</v>
      </c>
      <c r="J127" s="12">
        <v>3794.4828683799997</v>
      </c>
      <c r="K127" s="12">
        <v>3845.14357081</v>
      </c>
      <c r="L127" s="12">
        <v>4032.71112403</v>
      </c>
      <c r="M127" s="35">
        <f t="shared" si="44"/>
        <v>11672.33756322</v>
      </c>
      <c r="N127" s="12">
        <v>3902.2303291000003</v>
      </c>
      <c r="O127" s="12">
        <v>4419.4</v>
      </c>
      <c r="P127" s="12">
        <v>3978.0127199599997</v>
      </c>
      <c r="Q127" s="35">
        <f t="shared" si="45"/>
        <v>12299.64304906</v>
      </c>
    </row>
    <row r="128" spans="1:17" ht="12.75">
      <c r="A128" s="25" t="s">
        <v>14</v>
      </c>
      <c r="B128" s="26">
        <v>0</v>
      </c>
      <c r="C128" s="26">
        <v>0</v>
      </c>
      <c r="D128" s="26">
        <v>0</v>
      </c>
      <c r="E128" s="26">
        <f t="shared" si="34"/>
        <v>0</v>
      </c>
      <c r="F128" s="12">
        <v>0</v>
      </c>
      <c r="G128" s="12"/>
      <c r="H128" s="12"/>
      <c r="I128" s="35">
        <f t="shared" si="43"/>
        <v>0</v>
      </c>
      <c r="J128" s="12">
        <v>0</v>
      </c>
      <c r="K128" s="12">
        <v>0</v>
      </c>
      <c r="L128" s="12">
        <v>21.06580312</v>
      </c>
      <c r="M128" s="35">
        <f t="shared" si="44"/>
        <v>21.06580312</v>
      </c>
      <c r="N128" s="12">
        <v>0</v>
      </c>
      <c r="O128" s="12">
        <v>0.4</v>
      </c>
      <c r="P128" s="12">
        <v>0</v>
      </c>
      <c r="Q128" s="35">
        <f t="shared" si="45"/>
        <v>0.4</v>
      </c>
    </row>
    <row r="129" spans="1:17" ht="12.75">
      <c r="A129" s="11" t="s">
        <v>13</v>
      </c>
      <c r="B129" s="12">
        <v>345.85170893000003</v>
      </c>
      <c r="C129" s="12">
        <v>644.7727279500001</v>
      </c>
      <c r="D129" s="12">
        <v>485.24640579999993</v>
      </c>
      <c r="E129" s="26">
        <f t="shared" si="34"/>
        <v>1475.87084268</v>
      </c>
      <c r="F129" s="12">
        <v>457.78326103999996</v>
      </c>
      <c r="G129" s="12">
        <v>521.81473964</v>
      </c>
      <c r="H129" s="12">
        <v>455.08002428000003</v>
      </c>
      <c r="I129" s="35">
        <f t="shared" si="43"/>
        <v>1434.67802496</v>
      </c>
      <c r="J129" s="12">
        <v>809.40606228</v>
      </c>
      <c r="K129" s="12">
        <v>1223.4060293900004</v>
      </c>
      <c r="L129" s="12">
        <v>868.92974475</v>
      </c>
      <c r="M129" s="35">
        <f t="shared" si="44"/>
        <v>2901.7418364200003</v>
      </c>
      <c r="N129" s="12">
        <v>770.16946577</v>
      </c>
      <c r="O129" s="12">
        <v>1278.6</v>
      </c>
      <c r="P129" s="12">
        <v>783.16895746</v>
      </c>
      <c r="Q129" s="35">
        <f t="shared" si="45"/>
        <v>2831.93842323</v>
      </c>
    </row>
    <row r="130" spans="1:17" ht="12.75">
      <c r="A130" s="25" t="s">
        <v>118</v>
      </c>
      <c r="B130" s="26">
        <v>1373.84935578</v>
      </c>
      <c r="C130" s="26">
        <v>1713.0872594</v>
      </c>
      <c r="D130" s="26">
        <v>1407.0105821500001</v>
      </c>
      <c r="E130" s="26">
        <f t="shared" si="34"/>
        <v>4493.947197330001</v>
      </c>
      <c r="F130" s="12">
        <v>1523.02612575</v>
      </c>
      <c r="G130" s="12">
        <v>2108.16659515</v>
      </c>
      <c r="H130" s="12">
        <v>1484.0385449799999</v>
      </c>
      <c r="I130" s="35">
        <f t="shared" si="43"/>
        <v>5115.231265879999</v>
      </c>
      <c r="J130" s="12">
        <v>1285.6755478400003</v>
      </c>
      <c r="K130" s="12">
        <v>2023.49117479</v>
      </c>
      <c r="L130" s="12">
        <v>1083.39689907</v>
      </c>
      <c r="M130" s="35">
        <f t="shared" si="44"/>
        <v>4392.563621700001</v>
      </c>
      <c r="N130" s="12">
        <v>1408.5075676199997</v>
      </c>
      <c r="O130" s="12">
        <v>1646.4</v>
      </c>
      <c r="P130" s="12">
        <v>2331.7516176100003</v>
      </c>
      <c r="Q130" s="35">
        <f t="shared" si="45"/>
        <v>5386.659185230001</v>
      </c>
    </row>
    <row r="131" spans="1:17" ht="12.75">
      <c r="A131" s="11" t="s">
        <v>119</v>
      </c>
      <c r="B131" s="12">
        <v>2331.9202565600003</v>
      </c>
      <c r="C131" s="12">
        <v>1058.72949336</v>
      </c>
      <c r="D131" s="12">
        <v>1797.22562496</v>
      </c>
      <c r="E131" s="26">
        <f t="shared" si="34"/>
        <v>5187.875374880001</v>
      </c>
      <c r="F131" s="12">
        <v>3235.21760209</v>
      </c>
      <c r="G131" s="12">
        <v>2637.58782052</v>
      </c>
      <c r="H131" s="12">
        <v>3052.47168992</v>
      </c>
      <c r="I131" s="35">
        <f t="shared" si="43"/>
        <v>8925.27711253</v>
      </c>
      <c r="J131" s="12">
        <v>1897.4206545300003</v>
      </c>
      <c r="K131" s="12">
        <v>2856.25384647</v>
      </c>
      <c r="L131" s="12">
        <v>4126.00056826</v>
      </c>
      <c r="M131" s="35">
        <f t="shared" si="44"/>
        <v>8879.67506926</v>
      </c>
      <c r="N131" s="12">
        <v>3228.71468594</v>
      </c>
      <c r="O131" s="12">
        <v>2167.3</v>
      </c>
      <c r="P131" s="12">
        <v>2153.60919959</v>
      </c>
      <c r="Q131" s="35">
        <f t="shared" si="45"/>
        <v>7549.62388553</v>
      </c>
    </row>
    <row r="132" spans="1:17" ht="12.75">
      <c r="A132" s="11" t="s">
        <v>120</v>
      </c>
      <c r="B132" s="12">
        <v>522.53932922</v>
      </c>
      <c r="C132" s="12">
        <v>654.9324788600001</v>
      </c>
      <c r="D132" s="12">
        <v>694.97556297</v>
      </c>
      <c r="E132" s="26">
        <f t="shared" si="34"/>
        <v>1872.4473710500001</v>
      </c>
      <c r="F132" s="12">
        <v>638.4332241000001</v>
      </c>
      <c r="G132" s="12">
        <v>904.36510695</v>
      </c>
      <c r="H132" s="12">
        <v>602.90581421</v>
      </c>
      <c r="I132" s="35">
        <f t="shared" si="43"/>
        <v>2145.70414526</v>
      </c>
      <c r="J132" s="12">
        <v>1686.2833415999999</v>
      </c>
      <c r="K132" s="12">
        <v>980.1770803</v>
      </c>
      <c r="L132" s="12">
        <v>630.21969729</v>
      </c>
      <c r="M132" s="35">
        <f t="shared" si="44"/>
        <v>3296.68011919</v>
      </c>
      <c r="N132" s="12">
        <v>642.4048204599999</v>
      </c>
      <c r="O132" s="12">
        <v>757.2</v>
      </c>
      <c r="P132" s="12">
        <v>783.41664143</v>
      </c>
      <c r="Q132" s="35">
        <f t="shared" si="45"/>
        <v>2183.02146189</v>
      </c>
    </row>
    <row r="133" spans="1:17" ht="12.75">
      <c r="A133" s="11" t="s">
        <v>121</v>
      </c>
      <c r="B133" s="12">
        <v>258.80395207</v>
      </c>
      <c r="C133" s="12">
        <v>597.4752093399999</v>
      </c>
      <c r="D133" s="12">
        <v>510.93503868</v>
      </c>
      <c r="E133" s="26">
        <f t="shared" si="34"/>
        <v>1367.2142000899998</v>
      </c>
      <c r="F133" s="12">
        <v>185.38137535</v>
      </c>
      <c r="G133" s="12">
        <v>296.19961198</v>
      </c>
      <c r="H133" s="12">
        <v>268.49843618</v>
      </c>
      <c r="I133" s="35">
        <f t="shared" si="43"/>
        <v>750.07942351</v>
      </c>
      <c r="J133" s="12">
        <v>477.69653435000004</v>
      </c>
      <c r="K133" s="12">
        <v>138.14160834000495</v>
      </c>
      <c r="L133" s="12">
        <v>218.78586849</v>
      </c>
      <c r="M133" s="35">
        <f t="shared" si="44"/>
        <v>834.624011180005</v>
      </c>
      <c r="N133" s="12">
        <v>347.38885461999996</v>
      </c>
      <c r="O133" s="12">
        <v>947</v>
      </c>
      <c r="P133" s="12">
        <v>310.9791824800001</v>
      </c>
      <c r="Q133" s="35">
        <f t="shared" si="45"/>
        <v>1605.3680371</v>
      </c>
    </row>
    <row r="134" spans="1:17" ht="12.75">
      <c r="A134" s="19" t="s">
        <v>53</v>
      </c>
      <c r="B134" s="17">
        <v>38264.78117247</v>
      </c>
      <c r="C134" s="17">
        <v>40138.71867527001</v>
      </c>
      <c r="D134" s="17">
        <v>86421.21671025001</v>
      </c>
      <c r="E134" s="17">
        <f t="shared" si="34"/>
        <v>164824.71655799</v>
      </c>
      <c r="F134" s="17">
        <f aca="true" t="shared" si="46" ref="F134:M134">SUM(F125:F133)</f>
        <v>43102.603639520006</v>
      </c>
      <c r="G134" s="17">
        <f t="shared" si="46"/>
        <v>39996.35452860001</v>
      </c>
      <c r="H134" s="17">
        <f t="shared" si="46"/>
        <v>102663.08654762001</v>
      </c>
      <c r="I134" s="17">
        <f t="shared" si="46"/>
        <v>185762.04471574002</v>
      </c>
      <c r="J134" s="17">
        <f t="shared" si="46"/>
        <v>68350.54517079002</v>
      </c>
      <c r="K134" s="17">
        <f t="shared" si="46"/>
        <v>44867.86551544</v>
      </c>
      <c r="L134" s="17">
        <f t="shared" si="46"/>
        <v>101423.57219092999</v>
      </c>
      <c r="M134" s="17">
        <f t="shared" si="46"/>
        <v>214641.98287716002</v>
      </c>
      <c r="N134" s="17">
        <f>SUM(N125:N133)</f>
        <v>43319.52583835</v>
      </c>
      <c r="O134" s="17">
        <f>SUM(O125:O133)</f>
        <v>48385.4</v>
      </c>
      <c r="P134" s="17">
        <f>SUM(P125:P133)</f>
        <v>109888.16737380001</v>
      </c>
      <c r="Q134" s="17">
        <f>SUM(Q125:Q133)</f>
        <v>201593.09321214995</v>
      </c>
    </row>
    <row r="135" spans="1:17" ht="12.75">
      <c r="A135" s="3" t="s">
        <v>154</v>
      </c>
      <c r="B135" s="17">
        <v>82565.70461486</v>
      </c>
      <c r="C135" s="17">
        <v>91364.75530131001</v>
      </c>
      <c r="D135" s="17">
        <v>136733.80257614</v>
      </c>
      <c r="E135" s="17">
        <f t="shared" si="34"/>
        <v>310664.26249231</v>
      </c>
      <c r="F135" s="17">
        <f aca="true" t="shared" si="47" ref="F135:M135">F111+F123+F134</f>
        <v>97921.92332331001</v>
      </c>
      <c r="G135" s="17">
        <f t="shared" si="47"/>
        <v>97468.74916862001</v>
      </c>
      <c r="H135" s="17">
        <f t="shared" si="47"/>
        <v>154286.70245704002</v>
      </c>
      <c r="I135" s="17">
        <f t="shared" si="47"/>
        <v>349677.37494897004</v>
      </c>
      <c r="J135" s="17">
        <f t="shared" si="47"/>
        <v>119428.85124752003</v>
      </c>
      <c r="K135" s="17">
        <f t="shared" si="47"/>
        <v>97879.45250901999</v>
      </c>
      <c r="L135" s="17">
        <f t="shared" si="47"/>
        <v>149838.55993087</v>
      </c>
      <c r="M135" s="17">
        <f t="shared" si="47"/>
        <v>367146.86368741</v>
      </c>
      <c r="N135" s="17">
        <f>N111+N123+N134</f>
        <v>100027.88472574</v>
      </c>
      <c r="O135" s="17">
        <f>O111+O123+O134</f>
        <v>96694.4</v>
      </c>
      <c r="P135" s="17">
        <f>P111+P123+P134</f>
        <v>161825.50558077003</v>
      </c>
      <c r="Q135" s="17">
        <f>Q111+Q123+Q134</f>
        <v>358547.79030650994</v>
      </c>
    </row>
    <row r="136" spans="1:17" ht="12.75">
      <c r="A136" s="11" t="s">
        <v>122</v>
      </c>
      <c r="B136" s="12">
        <v>1285.4</v>
      </c>
      <c r="C136" s="12">
        <v>1373.1</v>
      </c>
      <c r="D136" s="12">
        <v>1418.03662892</v>
      </c>
      <c r="E136" s="26">
        <f t="shared" si="34"/>
        <v>4076.53662892</v>
      </c>
      <c r="F136" s="12">
        <v>1553.3784700933336</v>
      </c>
      <c r="G136" s="12">
        <v>1355.7062733866667</v>
      </c>
      <c r="H136" s="12">
        <v>494.67951499333327</v>
      </c>
      <c r="I136" s="35">
        <f>SUM(F136:H136)</f>
        <v>3403.7642584733335</v>
      </c>
      <c r="J136" s="12">
        <v>428.5585159466668</v>
      </c>
      <c r="K136" s="12">
        <v>674.4970582633333</v>
      </c>
      <c r="L136" s="12">
        <v>1344.2370413433334</v>
      </c>
      <c r="M136" s="35">
        <f>SUM(J136:L136)</f>
        <v>2447.2926155533332</v>
      </c>
      <c r="N136" s="12">
        <v>1300.7434430333335</v>
      </c>
      <c r="O136" s="12">
        <v>1473.1333333333332</v>
      </c>
      <c r="P136" s="12">
        <v>1326.0042399866666</v>
      </c>
      <c r="Q136" s="35">
        <f>SUM(N136:P136)</f>
        <v>4099.881016353333</v>
      </c>
    </row>
    <row r="137" spans="1:17" ht="12.75">
      <c r="A137" s="11" t="s">
        <v>123</v>
      </c>
      <c r="B137" s="12">
        <v>3023.5</v>
      </c>
      <c r="C137" s="12">
        <v>3023.5</v>
      </c>
      <c r="D137" s="12">
        <v>3820.1</v>
      </c>
      <c r="E137" s="26">
        <f t="shared" si="34"/>
        <v>9867.1</v>
      </c>
      <c r="F137" s="12">
        <v>3684.7215299066665</v>
      </c>
      <c r="G137" s="12">
        <v>3882.3937266133335</v>
      </c>
      <c r="H137" s="12">
        <v>4743.420485006667</v>
      </c>
      <c r="I137" s="35">
        <f>SUM(F137:H137)</f>
        <v>12310.535741526666</v>
      </c>
      <c r="J137" s="12">
        <v>4809.541484053334</v>
      </c>
      <c r="K137" s="12">
        <v>4563.6</v>
      </c>
      <c r="L137" s="12">
        <v>3893.8629586566667</v>
      </c>
      <c r="M137" s="35">
        <f>SUM(J137:L137)</f>
        <v>13267.00444271</v>
      </c>
      <c r="N137" s="12">
        <v>3937.356556966667</v>
      </c>
      <c r="O137" s="12">
        <v>3765</v>
      </c>
      <c r="P137" s="12">
        <v>3912.095760013334</v>
      </c>
      <c r="Q137" s="35">
        <f>SUM(N137:P137)</f>
        <v>11614.452316980001</v>
      </c>
    </row>
    <row r="138" spans="1:17" ht="12.75">
      <c r="A138" s="3" t="s">
        <v>155</v>
      </c>
      <c r="B138" s="17">
        <v>78256.80461486001</v>
      </c>
      <c r="C138" s="17">
        <v>86968.15530131</v>
      </c>
      <c r="D138" s="17">
        <v>131495.66594722</v>
      </c>
      <c r="E138" s="17">
        <f t="shared" si="34"/>
        <v>296720.62586339004</v>
      </c>
      <c r="F138" s="17">
        <f aca="true" t="shared" si="48" ref="F138:M138">F135-F136-F137</f>
        <v>92683.82332331</v>
      </c>
      <c r="G138" s="17">
        <f t="shared" si="48"/>
        <v>92230.64916862002</v>
      </c>
      <c r="H138" s="17">
        <f t="shared" si="48"/>
        <v>149048.60245704002</v>
      </c>
      <c r="I138" s="17">
        <f t="shared" si="48"/>
        <v>333963.07494897</v>
      </c>
      <c r="J138" s="17">
        <f t="shared" si="48"/>
        <v>114190.75124752002</v>
      </c>
      <c r="K138" s="17">
        <f t="shared" si="48"/>
        <v>92641.35545075664</v>
      </c>
      <c r="L138" s="17">
        <f t="shared" si="48"/>
        <v>144600.45993087</v>
      </c>
      <c r="M138" s="17">
        <f t="shared" si="48"/>
        <v>351432.5666291467</v>
      </c>
      <c r="N138" s="17">
        <f>N135-N136-N137</f>
        <v>94789.78472574</v>
      </c>
      <c r="O138" s="17">
        <f>O135-O136-O137</f>
        <v>91456.26666666666</v>
      </c>
      <c r="P138" s="17">
        <f>P135-P136-P137</f>
        <v>156587.40558077002</v>
      </c>
      <c r="Q138" s="17">
        <f>Q135-Q136-Q137</f>
        <v>342833.4569731766</v>
      </c>
    </row>
    <row r="139" ht="14.25">
      <c r="A139" s="36" t="s">
        <v>135</v>
      </c>
    </row>
  </sheetData>
  <mergeCells count="20">
    <mergeCell ref="N2:Q2"/>
    <mergeCell ref="N29:Q29"/>
    <mergeCell ref="N68:Q68"/>
    <mergeCell ref="N102:Q102"/>
    <mergeCell ref="F2:I2"/>
    <mergeCell ref="F29:I29"/>
    <mergeCell ref="F68:I68"/>
    <mergeCell ref="F102:I102"/>
    <mergeCell ref="A2:A3"/>
    <mergeCell ref="B2:E2"/>
    <mergeCell ref="A29:A30"/>
    <mergeCell ref="B29:E29"/>
    <mergeCell ref="A68:A69"/>
    <mergeCell ref="B68:E68"/>
    <mergeCell ref="A102:A103"/>
    <mergeCell ref="B102:E102"/>
    <mergeCell ref="J2:M2"/>
    <mergeCell ref="J29:M29"/>
    <mergeCell ref="J68:M68"/>
    <mergeCell ref="J102:M102"/>
  </mergeCells>
  <printOptions/>
  <pageMargins left="0.75" right="0.75" top="0.57" bottom="0.56" header="0.32" footer="0.5"/>
  <pageSetup fitToHeight="3" fitToWidth="1" horizontalDpi="300" verticalDpi="300" orientation="landscape" paperSize="9" scale="55" r:id="rId1"/>
  <headerFooter alignWithMargins="0">
    <oddHeader>&amp;C&amp;"Arial,Bold"&amp;12TANZANIA REVENUE AUTHORITY
Actual Revenue Collections (Quarterly) for 2007/08 by Tax Items</oddHeader>
  </headerFooter>
  <rowBreaks count="3" manualBreakCount="3">
    <brk id="27" max="255" man="1"/>
    <brk id="66" max="255" man="1"/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zoomScale="75" zoomScaleNormal="75" workbookViewId="0" topLeftCell="B54">
      <selection activeCell="A27" activeCellId="3" sqref="A105 A92 A58 A27"/>
    </sheetView>
  </sheetViews>
  <sheetFormatPr defaultColWidth="9.140625" defaultRowHeight="12.75"/>
  <cols>
    <col min="1" max="1" width="32.421875" style="0" customWidth="1"/>
    <col min="2" max="2" width="12.421875" style="1" customWidth="1"/>
    <col min="3" max="3" width="13.421875" style="1" customWidth="1"/>
    <col min="4" max="4" width="13.00390625" style="1" customWidth="1"/>
    <col min="5" max="6" width="13.28125" style="0" customWidth="1"/>
    <col min="7" max="7" width="12.00390625" style="0" customWidth="1"/>
    <col min="8" max="8" width="12.7109375" style="0" customWidth="1"/>
    <col min="9" max="9" width="14.7109375" style="0" customWidth="1"/>
    <col min="10" max="10" width="11.8515625" style="0" customWidth="1"/>
    <col min="11" max="11" width="14.421875" style="0" customWidth="1"/>
    <col min="12" max="12" width="13.00390625" style="0" customWidth="1"/>
    <col min="13" max="13" width="12.00390625" style="0" customWidth="1"/>
    <col min="14" max="14" width="11.421875" style="0" customWidth="1"/>
    <col min="15" max="15" width="11.8515625" style="0" customWidth="1"/>
    <col min="16" max="16" width="13.7109375" style="0" customWidth="1"/>
    <col min="17" max="17" width="12.57421875" style="0" customWidth="1"/>
  </cols>
  <sheetData>
    <row r="1" spans="1:17" ht="15.75">
      <c r="A1" s="23" t="s">
        <v>140</v>
      </c>
      <c r="Q1" s="38" t="s">
        <v>153</v>
      </c>
    </row>
    <row r="2" spans="1:17" ht="12.75">
      <c r="A2" s="41" t="s">
        <v>109</v>
      </c>
      <c r="B2" s="39" t="s">
        <v>124</v>
      </c>
      <c r="C2" s="39"/>
      <c r="D2" s="39"/>
      <c r="E2" s="39"/>
      <c r="F2" s="39" t="s">
        <v>126</v>
      </c>
      <c r="G2" s="39"/>
      <c r="H2" s="39"/>
      <c r="I2" s="39"/>
      <c r="J2" s="39" t="s">
        <v>145</v>
      </c>
      <c r="K2" s="39"/>
      <c r="L2" s="39"/>
      <c r="M2" s="39"/>
      <c r="N2" s="39" t="s">
        <v>149</v>
      </c>
      <c r="O2" s="39"/>
      <c r="P2" s="39"/>
      <c r="Q2" s="39"/>
    </row>
    <row r="3" spans="1:17" ht="12.75">
      <c r="A3" s="41"/>
      <c r="B3" s="8" t="s">
        <v>98</v>
      </c>
      <c r="C3" s="8" t="s">
        <v>102</v>
      </c>
      <c r="D3" s="8" t="s">
        <v>103</v>
      </c>
      <c r="E3" s="8" t="s">
        <v>104</v>
      </c>
      <c r="F3" s="8" t="s">
        <v>127</v>
      </c>
      <c r="G3" s="8" t="s">
        <v>128</v>
      </c>
      <c r="H3" s="8" t="s">
        <v>129</v>
      </c>
      <c r="I3" s="8" t="s">
        <v>104</v>
      </c>
      <c r="J3" s="8" t="s">
        <v>146</v>
      </c>
      <c r="K3" s="8" t="s">
        <v>147</v>
      </c>
      <c r="L3" s="8" t="s">
        <v>148</v>
      </c>
      <c r="M3" s="8" t="s">
        <v>104</v>
      </c>
      <c r="N3" s="8" t="s">
        <v>150</v>
      </c>
      <c r="O3" s="8" t="s">
        <v>151</v>
      </c>
      <c r="P3" s="8" t="s">
        <v>152</v>
      </c>
      <c r="Q3" s="8" t="s">
        <v>104</v>
      </c>
    </row>
    <row r="4" spans="1:17" ht="12.75">
      <c r="A4" s="11" t="s">
        <v>20</v>
      </c>
      <c r="B4" s="12">
        <v>7472.403766</v>
      </c>
      <c r="C4" s="12">
        <v>8774.502763</v>
      </c>
      <c r="D4" s="12">
        <v>13548.369713</v>
      </c>
      <c r="E4" s="13">
        <f>SUM(B4:D4)</f>
        <v>29795.276242</v>
      </c>
      <c r="F4" s="12">
        <v>8892.974737</v>
      </c>
      <c r="G4" s="12">
        <v>9463.070662</v>
      </c>
      <c r="H4" s="12">
        <v>15697.079705</v>
      </c>
      <c r="I4" s="13">
        <f>SUM(F4:H4)</f>
        <v>34053.125104000006</v>
      </c>
      <c r="J4" s="12">
        <v>9113.785235</v>
      </c>
      <c r="K4" s="12">
        <v>10920.75206</v>
      </c>
      <c r="L4" s="12">
        <v>13596.321622</v>
      </c>
      <c r="M4" s="13">
        <f>SUM(J4:L4)</f>
        <v>33630.858917000005</v>
      </c>
      <c r="N4" s="12">
        <v>8914.195912</v>
      </c>
      <c r="O4" s="12">
        <v>10691.1</v>
      </c>
      <c r="P4" s="12">
        <v>14311.913122</v>
      </c>
      <c r="Q4" s="13">
        <f>SUM(N4:P4)</f>
        <v>33917.209034</v>
      </c>
    </row>
    <row r="5" spans="1:17" ht="12.75">
      <c r="A5" s="11" t="s">
        <v>21</v>
      </c>
      <c r="B5" s="12">
        <v>1843.59592252</v>
      </c>
      <c r="C5" s="12">
        <v>3076.0378190700003</v>
      </c>
      <c r="D5" s="12">
        <v>3585.544811940001</v>
      </c>
      <c r="E5" s="13">
        <f aca="true" t="shared" si="0" ref="E5:E29">SUM(B5:D5)</f>
        <v>8505.17855353</v>
      </c>
      <c r="F5" s="12">
        <v>2487.8259621499997</v>
      </c>
      <c r="G5" s="12">
        <v>2540.2831828900003</v>
      </c>
      <c r="H5" s="12">
        <v>4326.93749069</v>
      </c>
      <c r="I5" s="13">
        <f aca="true" t="shared" si="1" ref="I5:I28">SUM(F5:H5)</f>
        <v>9355.04663573</v>
      </c>
      <c r="J5" s="12">
        <v>2841.9786495900003</v>
      </c>
      <c r="K5" s="12">
        <v>3659.9175428400004</v>
      </c>
      <c r="L5" s="12">
        <v>5236.4094305</v>
      </c>
      <c r="M5" s="13">
        <f aca="true" t="shared" si="2" ref="M5:M26">SUM(J5:L5)</f>
        <v>11738.30562293</v>
      </c>
      <c r="N5" s="12">
        <v>3210.5035308199995</v>
      </c>
      <c r="O5" s="12">
        <v>3540.9</v>
      </c>
      <c r="P5" s="12">
        <v>5028.2923611999995</v>
      </c>
      <c r="Q5" s="13">
        <f aca="true" t="shared" si="3" ref="Q5:Q26">SUM(N5:P5)</f>
        <v>11779.69589202</v>
      </c>
    </row>
    <row r="6" spans="1:17" ht="12.75">
      <c r="A6" s="11" t="s">
        <v>22</v>
      </c>
      <c r="B6" s="12">
        <v>1436.3411762300002</v>
      </c>
      <c r="C6" s="12">
        <v>1298.16138633</v>
      </c>
      <c r="D6" s="12">
        <v>1519.09621279</v>
      </c>
      <c r="E6" s="13">
        <f t="shared" si="0"/>
        <v>4253.59877535</v>
      </c>
      <c r="F6" s="12">
        <v>1744.0678902</v>
      </c>
      <c r="G6" s="12">
        <v>1387.6179898300002</v>
      </c>
      <c r="H6" s="12">
        <v>2528.9799774700004</v>
      </c>
      <c r="I6" s="13">
        <f t="shared" si="1"/>
        <v>5660.6658575</v>
      </c>
      <c r="J6" s="12">
        <v>1957.12163881</v>
      </c>
      <c r="K6" s="12">
        <v>1332.6596810899996</v>
      </c>
      <c r="L6" s="12">
        <v>2251.86074475</v>
      </c>
      <c r="M6" s="13">
        <f t="shared" si="2"/>
        <v>5541.642064649999</v>
      </c>
      <c r="N6" s="12">
        <v>1644.5545639199997</v>
      </c>
      <c r="O6" s="12">
        <v>1731.2</v>
      </c>
      <c r="P6" s="12">
        <v>2464.53622174</v>
      </c>
      <c r="Q6" s="13">
        <f t="shared" si="3"/>
        <v>5840.2907856599995</v>
      </c>
    </row>
    <row r="7" spans="1:17" ht="12.75">
      <c r="A7" s="11" t="s">
        <v>23</v>
      </c>
      <c r="B7" s="12">
        <v>2710.4105820100003</v>
      </c>
      <c r="C7" s="12">
        <v>3297.99831722</v>
      </c>
      <c r="D7" s="12">
        <v>4580.931181649999</v>
      </c>
      <c r="E7" s="13">
        <f t="shared" si="0"/>
        <v>10589.34008088</v>
      </c>
      <c r="F7" s="12">
        <v>3453.6064078299996</v>
      </c>
      <c r="G7" s="12">
        <v>3135.797737859999</v>
      </c>
      <c r="H7" s="12">
        <v>5477.5179319300005</v>
      </c>
      <c r="I7" s="13">
        <f t="shared" si="1"/>
        <v>12066.922077619998</v>
      </c>
      <c r="J7" s="12">
        <v>2648.532591109999</v>
      </c>
      <c r="K7" s="12">
        <v>3750.7200286200004</v>
      </c>
      <c r="L7" s="12">
        <v>5206.73488484</v>
      </c>
      <c r="M7" s="13">
        <f t="shared" si="2"/>
        <v>11605.98750457</v>
      </c>
      <c r="N7" s="12">
        <v>3375.2904668399997</v>
      </c>
      <c r="O7" s="12">
        <v>4313.816939110001</v>
      </c>
      <c r="P7" s="12">
        <v>4336.468359799999</v>
      </c>
      <c r="Q7" s="13">
        <f t="shared" si="3"/>
        <v>12025.57576575</v>
      </c>
    </row>
    <row r="8" spans="1:17" ht="12.75">
      <c r="A8" s="11" t="s">
        <v>24</v>
      </c>
      <c r="B8" s="12">
        <v>161.68779539</v>
      </c>
      <c r="C8" s="12">
        <v>181.07924182</v>
      </c>
      <c r="D8" s="12">
        <v>308.28408809</v>
      </c>
      <c r="E8" s="13">
        <f t="shared" si="0"/>
        <v>651.0511253</v>
      </c>
      <c r="F8" s="12">
        <v>225.16195114999996</v>
      </c>
      <c r="G8" s="12">
        <v>200.94262729</v>
      </c>
      <c r="H8" s="12">
        <v>331.58342553999995</v>
      </c>
      <c r="I8" s="13">
        <f t="shared" si="1"/>
        <v>757.6880039799998</v>
      </c>
      <c r="J8" s="12">
        <v>243.74755877999996</v>
      </c>
      <c r="K8" s="12">
        <v>237.86729735000003</v>
      </c>
      <c r="L8" s="12">
        <v>354.64215891999993</v>
      </c>
      <c r="M8" s="13">
        <f t="shared" si="2"/>
        <v>836.25701505</v>
      </c>
      <c r="N8" s="12">
        <v>217.46014223</v>
      </c>
      <c r="O8" s="12">
        <v>205.87856275</v>
      </c>
      <c r="P8" s="12">
        <v>205.10553136000001</v>
      </c>
      <c r="Q8" s="13">
        <f t="shared" si="3"/>
        <v>628.44423634</v>
      </c>
    </row>
    <row r="9" spans="1:17" ht="12.75">
      <c r="A9" s="11" t="s">
        <v>25</v>
      </c>
      <c r="B9" s="12">
        <v>352.39349813</v>
      </c>
      <c r="C9" s="12">
        <v>292.74034735000004</v>
      </c>
      <c r="D9" s="12">
        <v>568.9852115099999</v>
      </c>
      <c r="E9" s="13">
        <f t="shared" si="0"/>
        <v>1214.11905699</v>
      </c>
      <c r="F9" s="12">
        <v>387.79885186</v>
      </c>
      <c r="G9" s="12">
        <v>559.08389187</v>
      </c>
      <c r="H9" s="12">
        <v>562.3641429899999</v>
      </c>
      <c r="I9" s="13">
        <f t="shared" si="1"/>
        <v>1509.24688672</v>
      </c>
      <c r="J9" s="12">
        <v>263.89192901</v>
      </c>
      <c r="K9" s="12">
        <v>432.47582883000007</v>
      </c>
      <c r="L9" s="12">
        <v>765.8037513699999</v>
      </c>
      <c r="M9" s="13">
        <f t="shared" si="2"/>
        <v>1462.1715092099998</v>
      </c>
      <c r="N9" s="12">
        <v>524.13633231</v>
      </c>
      <c r="O9" s="12">
        <v>479.12359472</v>
      </c>
      <c r="P9" s="12">
        <v>660.40388732</v>
      </c>
      <c r="Q9" s="13">
        <f t="shared" si="3"/>
        <v>1663.66381435</v>
      </c>
    </row>
    <row r="10" spans="1:17" ht="12.75">
      <c r="A10" s="11" t="s">
        <v>26</v>
      </c>
      <c r="B10" s="12">
        <v>325.98966606</v>
      </c>
      <c r="C10" s="12">
        <v>452.50361624</v>
      </c>
      <c r="D10" s="12">
        <v>612.3494094999999</v>
      </c>
      <c r="E10" s="13">
        <f t="shared" si="0"/>
        <v>1390.8426917999998</v>
      </c>
      <c r="F10" s="12">
        <v>341.76238195</v>
      </c>
      <c r="G10" s="12">
        <v>323.74082846000005</v>
      </c>
      <c r="H10" s="12">
        <v>840.92245755</v>
      </c>
      <c r="I10" s="13">
        <f t="shared" si="1"/>
        <v>1506.42566796</v>
      </c>
      <c r="J10" s="12">
        <v>413.96768354</v>
      </c>
      <c r="K10" s="12">
        <v>474.22000408</v>
      </c>
      <c r="L10" s="12">
        <v>790.01582211</v>
      </c>
      <c r="M10" s="13">
        <f t="shared" si="2"/>
        <v>1678.20350973</v>
      </c>
      <c r="N10" s="12">
        <v>391.80838535</v>
      </c>
      <c r="O10" s="12">
        <v>404.20838216999994</v>
      </c>
      <c r="P10" s="12">
        <v>836.69615152</v>
      </c>
      <c r="Q10" s="13">
        <f t="shared" si="3"/>
        <v>1632.7129190399999</v>
      </c>
    </row>
    <row r="11" spans="1:17" ht="12.75">
      <c r="A11" s="11" t="s">
        <v>27</v>
      </c>
      <c r="B11" s="12">
        <v>233.12466935999998</v>
      </c>
      <c r="C11" s="12">
        <v>193.31560478999998</v>
      </c>
      <c r="D11" s="12">
        <v>283.47724523</v>
      </c>
      <c r="E11" s="13">
        <f t="shared" si="0"/>
        <v>709.9175193799999</v>
      </c>
      <c r="F11" s="12">
        <v>273.30475113</v>
      </c>
      <c r="G11" s="12">
        <v>209.65180334000001</v>
      </c>
      <c r="H11" s="12">
        <v>299.08952131</v>
      </c>
      <c r="I11" s="13">
        <f t="shared" si="1"/>
        <v>782.04607578</v>
      </c>
      <c r="J11" s="12">
        <v>220.88763081</v>
      </c>
      <c r="K11" s="12">
        <v>208.21236366000002</v>
      </c>
      <c r="L11" s="12">
        <v>421.69978691</v>
      </c>
      <c r="M11" s="13">
        <f t="shared" si="2"/>
        <v>850.79978138</v>
      </c>
      <c r="N11" s="12">
        <v>243.15522352</v>
      </c>
      <c r="O11" s="12">
        <v>268.54066773</v>
      </c>
      <c r="P11" s="12">
        <v>374.18210711</v>
      </c>
      <c r="Q11" s="13">
        <f t="shared" si="3"/>
        <v>885.87799836</v>
      </c>
    </row>
    <row r="12" spans="1:17" ht="12.75">
      <c r="A12" s="11" t="s">
        <v>28</v>
      </c>
      <c r="B12" s="12">
        <v>107.74753541999999</v>
      </c>
      <c r="C12" s="12">
        <v>125.70617297</v>
      </c>
      <c r="D12" s="12">
        <v>178.35814890999998</v>
      </c>
      <c r="E12" s="13">
        <f t="shared" si="0"/>
        <v>411.81185729999993</v>
      </c>
      <c r="F12" s="12">
        <v>114.47830019</v>
      </c>
      <c r="G12" s="12">
        <v>93.05209564</v>
      </c>
      <c r="H12" s="12">
        <v>200.4533395</v>
      </c>
      <c r="I12" s="13">
        <f t="shared" si="1"/>
        <v>407.98373533</v>
      </c>
      <c r="J12" s="12">
        <v>129.25533601</v>
      </c>
      <c r="K12" s="12">
        <v>78.73530181</v>
      </c>
      <c r="L12" s="12">
        <v>264.26007205</v>
      </c>
      <c r="M12" s="13">
        <f t="shared" si="2"/>
        <v>472.25070987000004</v>
      </c>
      <c r="N12" s="12">
        <v>135.77772424</v>
      </c>
      <c r="O12" s="12">
        <v>148.94552301</v>
      </c>
      <c r="P12" s="12">
        <v>245.67608251</v>
      </c>
      <c r="Q12" s="13">
        <f t="shared" si="3"/>
        <v>530.39932976</v>
      </c>
    </row>
    <row r="13" spans="1:17" ht="12.75">
      <c r="A13" s="11" t="s">
        <v>29</v>
      </c>
      <c r="B13" s="12">
        <v>653.5379846799998</v>
      </c>
      <c r="C13" s="12">
        <v>870.5916410900002</v>
      </c>
      <c r="D13" s="12">
        <v>1391.7088779199998</v>
      </c>
      <c r="E13" s="13">
        <f t="shared" si="0"/>
        <v>2915.83850369</v>
      </c>
      <c r="F13" s="12">
        <v>773.0108909400001</v>
      </c>
      <c r="G13" s="12">
        <v>548.04511247</v>
      </c>
      <c r="H13" s="12">
        <v>1500.7961324799999</v>
      </c>
      <c r="I13" s="13">
        <f t="shared" si="1"/>
        <v>2821.8521358899998</v>
      </c>
      <c r="J13" s="12">
        <v>810.9256845100001</v>
      </c>
      <c r="K13" s="12">
        <v>1119.87585452</v>
      </c>
      <c r="L13" s="12">
        <v>1459.8198024699998</v>
      </c>
      <c r="M13" s="13">
        <f t="shared" si="2"/>
        <v>3390.6213415</v>
      </c>
      <c r="N13" s="12">
        <v>802.7375492199999</v>
      </c>
      <c r="O13" s="12">
        <v>1044.5830984699999</v>
      </c>
      <c r="P13" s="12">
        <v>1575.4374097799998</v>
      </c>
      <c r="Q13" s="13">
        <f t="shared" si="3"/>
        <v>3422.7580574699996</v>
      </c>
    </row>
    <row r="14" spans="1:17" ht="12.75">
      <c r="A14" s="11" t="s">
        <v>30</v>
      </c>
      <c r="B14" s="12">
        <v>49.63322291</v>
      </c>
      <c r="C14" s="12">
        <v>30.620041269999998</v>
      </c>
      <c r="D14" s="12">
        <v>72.37824468000001</v>
      </c>
      <c r="E14" s="13">
        <f t="shared" si="0"/>
        <v>152.63150886</v>
      </c>
      <c r="F14" s="12">
        <v>84.48413256</v>
      </c>
      <c r="G14" s="12">
        <v>49.3850552</v>
      </c>
      <c r="H14" s="12">
        <v>141.45724343999996</v>
      </c>
      <c r="I14" s="13">
        <f t="shared" si="1"/>
        <v>275.32643119999994</v>
      </c>
      <c r="J14" s="12">
        <v>58.683782099999995</v>
      </c>
      <c r="K14" s="12">
        <v>65.67269792</v>
      </c>
      <c r="L14" s="12">
        <v>180.53749278</v>
      </c>
      <c r="M14" s="13">
        <f t="shared" si="2"/>
        <v>304.89397280000003</v>
      </c>
      <c r="N14" s="12">
        <v>48.88277712000001</v>
      </c>
      <c r="O14" s="12">
        <v>85.00648109999999</v>
      </c>
      <c r="P14" s="12">
        <v>87.73691998</v>
      </c>
      <c r="Q14" s="13">
        <f t="shared" si="3"/>
        <v>221.62617819999997</v>
      </c>
    </row>
    <row r="15" spans="1:17" ht="12.75">
      <c r="A15" s="11" t="s">
        <v>31</v>
      </c>
      <c r="B15" s="12">
        <v>356.01998001</v>
      </c>
      <c r="C15" s="12">
        <v>335.33512681</v>
      </c>
      <c r="D15" s="12">
        <v>443.94986463000004</v>
      </c>
      <c r="E15" s="13">
        <f t="shared" si="0"/>
        <v>1135.30497145</v>
      </c>
      <c r="F15" s="12">
        <v>300.6686528</v>
      </c>
      <c r="G15" s="12">
        <v>295.30947942</v>
      </c>
      <c r="H15" s="12">
        <v>446.91475490999994</v>
      </c>
      <c r="I15" s="13">
        <f t="shared" si="1"/>
        <v>1042.89288713</v>
      </c>
      <c r="J15" s="12">
        <v>247.54534110000003</v>
      </c>
      <c r="K15" s="12">
        <v>282.03372293</v>
      </c>
      <c r="L15" s="12">
        <v>528.3002022900001</v>
      </c>
      <c r="M15" s="13">
        <f t="shared" si="2"/>
        <v>1057.8792663200002</v>
      </c>
      <c r="N15" s="12">
        <v>359.54909227999997</v>
      </c>
      <c r="O15" s="12">
        <v>305.99392764000004</v>
      </c>
      <c r="P15" s="12">
        <v>552.74521157</v>
      </c>
      <c r="Q15" s="13">
        <f t="shared" si="3"/>
        <v>1218.28823149</v>
      </c>
    </row>
    <row r="16" spans="1:17" ht="12.75">
      <c r="A16" s="11" t="s">
        <v>32</v>
      </c>
      <c r="B16" s="12">
        <v>290.944558</v>
      </c>
      <c r="C16" s="12">
        <v>302.96008232</v>
      </c>
      <c r="D16" s="12">
        <v>659.8361156500001</v>
      </c>
      <c r="E16" s="13">
        <f t="shared" si="0"/>
        <v>1253.74075597</v>
      </c>
      <c r="F16" s="12">
        <v>367.99226219</v>
      </c>
      <c r="G16" s="12">
        <v>200.07844534000003</v>
      </c>
      <c r="H16" s="12">
        <v>758.49205325</v>
      </c>
      <c r="I16" s="13">
        <f t="shared" si="1"/>
        <v>1326.5627607800002</v>
      </c>
      <c r="J16" s="12">
        <v>314.44373386</v>
      </c>
      <c r="K16" s="12">
        <v>323.16101720000006</v>
      </c>
      <c r="L16" s="12">
        <v>702.5750919</v>
      </c>
      <c r="M16" s="13">
        <f t="shared" si="2"/>
        <v>1340.17984296</v>
      </c>
      <c r="N16" s="12">
        <v>405.00838994</v>
      </c>
      <c r="O16" s="12">
        <v>303.13436874</v>
      </c>
      <c r="P16" s="12">
        <v>997.2828276800001</v>
      </c>
      <c r="Q16" s="13">
        <f t="shared" si="3"/>
        <v>1705.4255863600001</v>
      </c>
    </row>
    <row r="17" spans="1:17" ht="12.75">
      <c r="A17" s="11" t="s">
        <v>33</v>
      </c>
      <c r="B17" s="12">
        <v>736.22042345</v>
      </c>
      <c r="C17" s="12">
        <v>664.28293233</v>
      </c>
      <c r="D17" s="12">
        <v>1016.48129776</v>
      </c>
      <c r="E17" s="13">
        <f t="shared" si="0"/>
        <v>2416.98465354</v>
      </c>
      <c r="F17" s="12">
        <v>732.6897781900001</v>
      </c>
      <c r="G17" s="12">
        <v>890.3248433299999</v>
      </c>
      <c r="H17" s="12">
        <v>1139.0583280099997</v>
      </c>
      <c r="I17" s="13">
        <f t="shared" si="1"/>
        <v>2762.0729495299997</v>
      </c>
      <c r="J17" s="12">
        <v>1065.72449754</v>
      </c>
      <c r="K17" s="12">
        <v>1034.2617446400002</v>
      </c>
      <c r="L17" s="12">
        <v>1215.2034966999995</v>
      </c>
      <c r="M17" s="13">
        <f t="shared" si="2"/>
        <v>3315.1897388799994</v>
      </c>
      <c r="N17" s="12">
        <v>984.31902806</v>
      </c>
      <c r="O17" s="12">
        <v>983.90894857</v>
      </c>
      <c r="P17" s="12">
        <v>1222.7650339900003</v>
      </c>
      <c r="Q17" s="13">
        <f t="shared" si="3"/>
        <v>3190.9930106200004</v>
      </c>
    </row>
    <row r="18" spans="1:17" ht="12.75">
      <c r="A18" s="11" t="s">
        <v>34</v>
      </c>
      <c r="B18" s="12">
        <v>238.27603062000003</v>
      </c>
      <c r="C18" s="12">
        <v>227.67499759999998</v>
      </c>
      <c r="D18" s="12">
        <v>190.84577944999998</v>
      </c>
      <c r="E18" s="13">
        <f t="shared" si="0"/>
        <v>656.79680767</v>
      </c>
      <c r="F18" s="12">
        <v>188.87444473000002</v>
      </c>
      <c r="G18" s="12">
        <v>204.26597237000001</v>
      </c>
      <c r="H18" s="12">
        <v>809.5685982099999</v>
      </c>
      <c r="I18" s="13">
        <f t="shared" si="1"/>
        <v>1202.7090153099998</v>
      </c>
      <c r="J18" s="12">
        <v>347.41848978</v>
      </c>
      <c r="K18" s="12">
        <v>1283.56529773</v>
      </c>
      <c r="L18" s="12">
        <v>278.5763899</v>
      </c>
      <c r="M18" s="13">
        <f t="shared" si="2"/>
        <v>1909.56017741</v>
      </c>
      <c r="N18" s="12">
        <v>521.5171603499999</v>
      </c>
      <c r="O18" s="12">
        <v>424.21140125</v>
      </c>
      <c r="P18" s="12">
        <v>388.68856775</v>
      </c>
      <c r="Q18" s="13">
        <f t="shared" si="3"/>
        <v>1334.4171293499999</v>
      </c>
    </row>
    <row r="19" spans="1:17" ht="12.75">
      <c r="A19" s="11" t="s">
        <v>35</v>
      </c>
      <c r="B19" s="12">
        <v>1260.5600835699997</v>
      </c>
      <c r="C19" s="12">
        <v>1712.4536858400002</v>
      </c>
      <c r="D19" s="12">
        <v>1908.9997179900001</v>
      </c>
      <c r="E19" s="13">
        <f t="shared" si="0"/>
        <v>4882.0134874</v>
      </c>
      <c r="F19" s="12">
        <f>1503.94669219+63.9066350000212</f>
        <v>1567.8533271900212</v>
      </c>
      <c r="G19" s="12">
        <v>1517.5826819000001</v>
      </c>
      <c r="H19" s="12">
        <v>2384.26628088</v>
      </c>
      <c r="I19" s="13">
        <f t="shared" si="1"/>
        <v>5469.702289970021</v>
      </c>
      <c r="J19" s="12">
        <v>1281.79576113</v>
      </c>
      <c r="K19" s="12">
        <v>1338.86946961</v>
      </c>
      <c r="L19" s="12">
        <v>2216.54208505</v>
      </c>
      <c r="M19" s="13">
        <f t="shared" si="2"/>
        <v>4837.2073157899995</v>
      </c>
      <c r="N19" s="12">
        <v>1471.49921474</v>
      </c>
      <c r="O19" s="12">
        <v>1751.37401451</v>
      </c>
      <c r="P19" s="12">
        <v>2323.42443846</v>
      </c>
      <c r="Q19" s="13">
        <f t="shared" si="3"/>
        <v>5546.29766771</v>
      </c>
    </row>
    <row r="20" spans="1:17" ht="12.75">
      <c r="A20" s="11" t="s">
        <v>36</v>
      </c>
      <c r="B20" s="12">
        <v>131.50479542</v>
      </c>
      <c r="C20" s="12">
        <v>129.74230419</v>
      </c>
      <c r="D20" s="12">
        <v>215.95195767999996</v>
      </c>
      <c r="E20" s="13">
        <f t="shared" si="0"/>
        <v>477.1990572899999</v>
      </c>
      <c r="F20" s="12">
        <v>106.03168496</v>
      </c>
      <c r="G20" s="12">
        <v>94.53682765</v>
      </c>
      <c r="H20" s="12">
        <v>179.60951114</v>
      </c>
      <c r="I20" s="13">
        <f t="shared" si="1"/>
        <v>380.17802375</v>
      </c>
      <c r="J20" s="12">
        <v>117.51099281</v>
      </c>
      <c r="K20" s="12">
        <v>119.58606309999999</v>
      </c>
      <c r="L20" s="12">
        <v>280.89652015</v>
      </c>
      <c r="M20" s="13">
        <f t="shared" si="2"/>
        <v>517.99357606</v>
      </c>
      <c r="N20" s="12">
        <v>101.85526279999998</v>
      </c>
      <c r="O20" s="12">
        <v>131.32948224</v>
      </c>
      <c r="P20" s="12">
        <v>225.83034906</v>
      </c>
      <c r="Q20" s="13">
        <f t="shared" si="3"/>
        <v>459.0150941</v>
      </c>
    </row>
    <row r="21" spans="1:17" ht="12.75">
      <c r="A21" s="11" t="s">
        <v>37</v>
      </c>
      <c r="B21" s="12">
        <v>220.88403328000004</v>
      </c>
      <c r="C21" s="12">
        <v>234.61979022</v>
      </c>
      <c r="D21" s="12">
        <v>275.9695191</v>
      </c>
      <c r="E21" s="13">
        <f t="shared" si="0"/>
        <v>731.4733426</v>
      </c>
      <c r="F21" s="12">
        <v>236.40989608</v>
      </c>
      <c r="G21" s="12">
        <v>227.14598404000003</v>
      </c>
      <c r="H21" s="12">
        <v>291.52403261</v>
      </c>
      <c r="I21" s="13">
        <f t="shared" si="1"/>
        <v>755.07991273</v>
      </c>
      <c r="J21" s="12">
        <v>227.15903468</v>
      </c>
      <c r="K21" s="12">
        <v>317.22018152000004</v>
      </c>
      <c r="L21" s="12">
        <v>411.89742974</v>
      </c>
      <c r="M21" s="13">
        <f t="shared" si="2"/>
        <v>956.27664594</v>
      </c>
      <c r="N21" s="12">
        <v>257.30020266</v>
      </c>
      <c r="O21" s="12">
        <v>277.3822349299999</v>
      </c>
      <c r="P21" s="12">
        <v>368.42856943000004</v>
      </c>
      <c r="Q21" s="13">
        <f t="shared" si="3"/>
        <v>903.11100702</v>
      </c>
    </row>
    <row r="22" spans="1:17" ht="12.75">
      <c r="A22" s="11" t="s">
        <v>38</v>
      </c>
      <c r="B22" s="12">
        <v>56.646748259999995</v>
      </c>
      <c r="C22" s="12">
        <v>73.90939467</v>
      </c>
      <c r="D22" s="12">
        <v>82.06079972</v>
      </c>
      <c r="E22" s="13">
        <f t="shared" si="0"/>
        <v>212.61694265</v>
      </c>
      <c r="F22" s="12">
        <v>55.88116506</v>
      </c>
      <c r="G22" s="12">
        <v>52.84346071</v>
      </c>
      <c r="H22" s="12">
        <v>91.02470629999999</v>
      </c>
      <c r="I22" s="13">
        <f t="shared" si="1"/>
        <v>199.74933206999998</v>
      </c>
      <c r="J22" s="12">
        <v>51.632349049999995</v>
      </c>
      <c r="K22" s="12">
        <v>53.43795174</v>
      </c>
      <c r="L22" s="12">
        <v>111.65556023</v>
      </c>
      <c r="M22" s="13">
        <f t="shared" si="2"/>
        <v>216.72586102000002</v>
      </c>
      <c r="N22" s="12">
        <v>67.84057341</v>
      </c>
      <c r="O22" s="12">
        <v>61.03380971000001</v>
      </c>
      <c r="P22" s="12">
        <v>112.03242632999998</v>
      </c>
      <c r="Q22" s="13">
        <f t="shared" si="3"/>
        <v>240.90680944999997</v>
      </c>
    </row>
    <row r="23" spans="1:17" ht="12.75">
      <c r="A23" s="11" t="s">
        <v>39</v>
      </c>
      <c r="B23" s="12">
        <v>196.18185655999997</v>
      </c>
      <c r="C23" s="12">
        <v>161.51679703</v>
      </c>
      <c r="D23" s="12">
        <v>269.8178178</v>
      </c>
      <c r="E23" s="13">
        <f t="shared" si="0"/>
        <v>627.5164713899999</v>
      </c>
      <c r="F23" s="12">
        <v>162.42560767</v>
      </c>
      <c r="G23" s="12">
        <v>135.49978675999998</v>
      </c>
      <c r="H23" s="12">
        <v>258.68973847</v>
      </c>
      <c r="I23" s="13">
        <f t="shared" si="1"/>
        <v>556.6151328999999</v>
      </c>
      <c r="J23" s="12">
        <v>125.92121808000002</v>
      </c>
      <c r="K23" s="12">
        <v>170.97803509</v>
      </c>
      <c r="L23" s="12">
        <v>259.26972933999997</v>
      </c>
      <c r="M23" s="13">
        <f t="shared" si="2"/>
        <v>556.16898251</v>
      </c>
      <c r="N23" s="12">
        <v>143.60079283999997</v>
      </c>
      <c r="O23" s="12">
        <v>194.92467814</v>
      </c>
      <c r="P23" s="12">
        <v>260.79924106999994</v>
      </c>
      <c r="Q23" s="13">
        <f t="shared" si="3"/>
        <v>599.3247120499999</v>
      </c>
    </row>
    <row r="24" spans="1:17" ht="12.75">
      <c r="A24" s="11" t="s">
        <v>40</v>
      </c>
      <c r="B24" s="12">
        <v>476.07212032999996</v>
      </c>
      <c r="C24" s="12">
        <v>442.77945303999996</v>
      </c>
      <c r="D24" s="12">
        <v>791.7437674700002</v>
      </c>
      <c r="E24" s="13">
        <f t="shared" si="0"/>
        <v>1710.59534084</v>
      </c>
      <c r="F24" s="12">
        <v>348.1826578</v>
      </c>
      <c r="G24" s="12">
        <v>372.45308851</v>
      </c>
      <c r="H24" s="12">
        <v>672.2742638700001</v>
      </c>
      <c r="I24" s="13">
        <f t="shared" si="1"/>
        <v>1392.9100101800002</v>
      </c>
      <c r="J24" s="12">
        <v>449.40486691999996</v>
      </c>
      <c r="K24" s="12">
        <v>398.06826953</v>
      </c>
      <c r="L24" s="12">
        <v>832.85223409</v>
      </c>
      <c r="M24" s="13">
        <f t="shared" si="2"/>
        <v>1680.32537054</v>
      </c>
      <c r="N24" s="12">
        <v>491.6485448099999</v>
      </c>
      <c r="O24" s="12">
        <v>396.56835917</v>
      </c>
      <c r="P24" s="12">
        <v>825.2824695300001</v>
      </c>
      <c r="Q24" s="13">
        <f t="shared" si="3"/>
        <v>1713.49937351</v>
      </c>
    </row>
    <row r="25" spans="1:17" ht="12.75">
      <c r="A25" s="11" t="s">
        <v>41</v>
      </c>
      <c r="B25" s="12">
        <v>64.91738128</v>
      </c>
      <c r="C25" s="12">
        <v>42.27485368</v>
      </c>
      <c r="D25" s="12">
        <v>176.66179388</v>
      </c>
      <c r="E25" s="13">
        <f t="shared" si="0"/>
        <v>283.85402884</v>
      </c>
      <c r="F25" s="12">
        <v>80.52950874000001</v>
      </c>
      <c r="G25" s="12">
        <v>58.87398396999998</v>
      </c>
      <c r="H25" s="12">
        <v>194.00691934</v>
      </c>
      <c r="I25" s="13">
        <f t="shared" si="1"/>
        <v>333.41041205</v>
      </c>
      <c r="J25" s="12">
        <v>60.191078420000004</v>
      </c>
      <c r="K25" s="12">
        <v>51.483959119999994</v>
      </c>
      <c r="L25" s="12">
        <v>178.40170609999998</v>
      </c>
      <c r="M25" s="13">
        <f t="shared" si="2"/>
        <v>290.07674364</v>
      </c>
      <c r="N25" s="12">
        <v>91.65807915</v>
      </c>
      <c r="O25" s="12">
        <v>78.44440157000001</v>
      </c>
      <c r="P25" s="12">
        <v>194.63527424</v>
      </c>
      <c r="Q25" s="13">
        <f t="shared" si="3"/>
        <v>364.73775496</v>
      </c>
    </row>
    <row r="26" spans="1:17" ht="12.75">
      <c r="A26" s="11" t="s">
        <v>42</v>
      </c>
      <c r="B26" s="12">
        <v>84.08525329999999</v>
      </c>
      <c r="C26" s="12">
        <v>113.32494829</v>
      </c>
      <c r="D26" s="12">
        <v>105.82362858000002</v>
      </c>
      <c r="E26" s="13">
        <f t="shared" si="0"/>
        <v>303.23383017000003</v>
      </c>
      <c r="F26" s="12">
        <v>85.54496393000001</v>
      </c>
      <c r="G26" s="12">
        <v>67.43161862999999</v>
      </c>
      <c r="H26" s="12">
        <v>162.86038291999998</v>
      </c>
      <c r="I26" s="13">
        <f t="shared" si="1"/>
        <v>315.83696548</v>
      </c>
      <c r="J26" s="12">
        <v>77.78166062000001</v>
      </c>
      <c r="K26" s="12">
        <v>79.93385186000002</v>
      </c>
      <c r="L26" s="12">
        <v>148.23189591000002</v>
      </c>
      <c r="M26" s="13">
        <f t="shared" si="2"/>
        <v>305.9474083900001</v>
      </c>
      <c r="N26" s="12">
        <v>87.40779242999999</v>
      </c>
      <c r="O26" s="12">
        <v>206.08968324</v>
      </c>
      <c r="P26" s="12">
        <v>107.85087637000001</v>
      </c>
      <c r="Q26" s="13">
        <f t="shared" si="3"/>
        <v>401.34835204</v>
      </c>
    </row>
    <row r="27" spans="1:17" ht="12.75">
      <c r="A27" s="3" t="s">
        <v>154</v>
      </c>
      <c r="B27" s="17">
        <v>19459.179082790004</v>
      </c>
      <c r="C27" s="17">
        <v>23034.13131717</v>
      </c>
      <c r="D27" s="17">
        <v>32787.62520493</v>
      </c>
      <c r="E27" s="18">
        <f t="shared" si="0"/>
        <v>75280.93560489</v>
      </c>
      <c r="F27" s="17">
        <f aca="true" t="shared" si="4" ref="F27:M27">SUM(F4:F26)</f>
        <v>23011.56020630002</v>
      </c>
      <c r="G27" s="17">
        <f t="shared" si="4"/>
        <v>22627.017159479994</v>
      </c>
      <c r="H27" s="17">
        <f t="shared" si="4"/>
        <v>39295.470937809994</v>
      </c>
      <c r="I27" s="17">
        <f t="shared" si="4"/>
        <v>84934.04830359004</v>
      </c>
      <c r="J27" s="17">
        <f t="shared" si="4"/>
        <v>23069.306743259996</v>
      </c>
      <c r="K27" s="17">
        <f t="shared" si="4"/>
        <v>27733.70822479</v>
      </c>
      <c r="L27" s="17">
        <f t="shared" si="4"/>
        <v>37692.5079101</v>
      </c>
      <c r="M27" s="17">
        <f t="shared" si="4"/>
        <v>88495.52287815</v>
      </c>
      <c r="N27" s="17">
        <f>SUM(N4:N26)</f>
        <v>24491.70674104</v>
      </c>
      <c r="O27" s="17">
        <f>SUM(O4:O26)</f>
        <v>28027.69855877</v>
      </c>
      <c r="P27" s="17">
        <f>SUM(P4:P26)</f>
        <v>37706.213439800005</v>
      </c>
      <c r="Q27" s="17">
        <f>SUM(Q4:Q26)</f>
        <v>90225.61873960998</v>
      </c>
    </row>
    <row r="28" spans="1:17" ht="12.75">
      <c r="A28" s="11" t="s">
        <v>43</v>
      </c>
      <c r="B28" s="12">
        <v>2085</v>
      </c>
      <c r="C28" s="12">
        <v>2085</v>
      </c>
      <c r="D28" s="12">
        <v>729.56029927</v>
      </c>
      <c r="E28" s="13">
        <f t="shared" si="0"/>
        <v>4899.56029927</v>
      </c>
      <c r="F28" s="12">
        <v>694.77503777</v>
      </c>
      <c r="G28" s="12">
        <v>760.3158436633333</v>
      </c>
      <c r="H28" s="12">
        <v>719</v>
      </c>
      <c r="I28" s="13">
        <f t="shared" si="1"/>
        <v>2174.0908814333334</v>
      </c>
      <c r="J28" s="12">
        <v>669.3933153266668</v>
      </c>
      <c r="K28" s="12">
        <v>816.5989145233334</v>
      </c>
      <c r="L28" s="12">
        <v>814.4643158500002</v>
      </c>
      <c r="M28" s="13">
        <f>SUM(J28:L28)</f>
        <v>2300.4565457000003</v>
      </c>
      <c r="N28" s="12">
        <v>793.9788569833332</v>
      </c>
      <c r="O28" s="12">
        <v>839.6333333333333</v>
      </c>
      <c r="P28" s="12">
        <v>848.7971849733334</v>
      </c>
      <c r="Q28" s="13">
        <f>SUM(N28:P28)</f>
        <v>2482.40937529</v>
      </c>
    </row>
    <row r="29" spans="1:17" ht="12.75">
      <c r="A29" s="3" t="s">
        <v>155</v>
      </c>
      <c r="B29" s="17">
        <v>17374.179082790004</v>
      </c>
      <c r="C29" s="17">
        <v>20949.13131717</v>
      </c>
      <c r="D29" s="17">
        <v>32058.06490566</v>
      </c>
      <c r="E29" s="18">
        <f t="shared" si="0"/>
        <v>70381.37530562</v>
      </c>
      <c r="F29" s="17">
        <f aca="true" t="shared" si="5" ref="F29:M29">F27-F28</f>
        <v>22316.78516853002</v>
      </c>
      <c r="G29" s="17">
        <f t="shared" si="5"/>
        <v>21866.70131581666</v>
      </c>
      <c r="H29" s="17">
        <f t="shared" si="5"/>
        <v>38576.470937809994</v>
      </c>
      <c r="I29" s="17">
        <f t="shared" si="5"/>
        <v>82759.9574221567</v>
      </c>
      <c r="J29" s="17">
        <f t="shared" si="5"/>
        <v>22399.91342793333</v>
      </c>
      <c r="K29" s="17">
        <f t="shared" si="5"/>
        <v>26917.109310266667</v>
      </c>
      <c r="L29" s="17">
        <f t="shared" si="5"/>
        <v>36878.043594250004</v>
      </c>
      <c r="M29" s="17">
        <f t="shared" si="5"/>
        <v>86195.06633245</v>
      </c>
      <c r="N29" s="17">
        <f>N27-N28</f>
        <v>23697.72788405667</v>
      </c>
      <c r="O29" s="17">
        <f>O27-O28</f>
        <v>27188.065225436665</v>
      </c>
      <c r="P29" s="17">
        <f>P27-P28</f>
        <v>36857.41625482667</v>
      </c>
      <c r="Q29" s="17">
        <f>Q27-Q28</f>
        <v>87743.20936431999</v>
      </c>
    </row>
    <row r="30" spans="1:16" ht="14.25">
      <c r="A30" s="36" t="s">
        <v>135</v>
      </c>
      <c r="B30" s="15"/>
      <c r="C30" s="15"/>
      <c r="D30" s="15"/>
      <c r="E30" s="16"/>
      <c r="J30" s="37"/>
      <c r="K30" s="37"/>
      <c r="L30" s="37"/>
      <c r="N30" s="37"/>
      <c r="O30" s="37"/>
      <c r="P30" s="37"/>
    </row>
    <row r="31" spans="1:5" ht="12.75">
      <c r="A31" s="14"/>
      <c r="B31" s="15"/>
      <c r="C31" s="15"/>
      <c r="D31" s="15"/>
      <c r="E31" s="16"/>
    </row>
    <row r="32" spans="1:17" ht="15.75">
      <c r="A32" s="23" t="s">
        <v>141</v>
      </c>
      <c r="Q32" s="38" t="s">
        <v>153</v>
      </c>
    </row>
    <row r="33" spans="1:17" ht="12.75">
      <c r="A33" s="41" t="s">
        <v>109</v>
      </c>
      <c r="B33" s="39" t="s">
        <v>124</v>
      </c>
      <c r="C33" s="39"/>
      <c r="D33" s="39"/>
      <c r="E33" s="39"/>
      <c r="F33" s="39" t="s">
        <v>126</v>
      </c>
      <c r="G33" s="39"/>
      <c r="H33" s="39"/>
      <c r="I33" s="39"/>
      <c r="J33" s="39" t="s">
        <v>145</v>
      </c>
      <c r="K33" s="39"/>
      <c r="L33" s="39"/>
      <c r="M33" s="39"/>
      <c r="N33" s="39" t="s">
        <v>149</v>
      </c>
      <c r="O33" s="39"/>
      <c r="P33" s="39"/>
      <c r="Q33" s="39"/>
    </row>
    <row r="34" spans="1:17" ht="12.75">
      <c r="A34" s="41"/>
      <c r="B34" s="8" t="s">
        <v>98</v>
      </c>
      <c r="C34" s="8" t="s">
        <v>102</v>
      </c>
      <c r="D34" s="8" t="s">
        <v>103</v>
      </c>
      <c r="E34" s="8" t="s">
        <v>104</v>
      </c>
      <c r="F34" s="8" t="s">
        <v>127</v>
      </c>
      <c r="G34" s="8" t="s">
        <v>128</v>
      </c>
      <c r="H34" s="8" t="s">
        <v>129</v>
      </c>
      <c r="I34" s="8" t="s">
        <v>104</v>
      </c>
      <c r="J34" s="8" t="s">
        <v>146</v>
      </c>
      <c r="K34" s="8" t="s">
        <v>147</v>
      </c>
      <c r="L34" s="8" t="s">
        <v>148</v>
      </c>
      <c r="M34" s="8" t="s">
        <v>104</v>
      </c>
      <c r="N34" s="8" t="s">
        <v>150</v>
      </c>
      <c r="O34" s="8" t="s">
        <v>151</v>
      </c>
      <c r="P34" s="8" t="s">
        <v>152</v>
      </c>
      <c r="Q34" s="8" t="s">
        <v>104</v>
      </c>
    </row>
    <row r="35" spans="1:17" ht="12.75">
      <c r="A35" s="11" t="s">
        <v>20</v>
      </c>
      <c r="B35" s="12">
        <v>6843.474724</v>
      </c>
      <c r="C35" s="12">
        <v>8118.265866000001</v>
      </c>
      <c r="D35" s="12">
        <v>7188.73669</v>
      </c>
      <c r="E35" s="13">
        <f>SUM(B35:D35)</f>
        <v>22150.47728</v>
      </c>
      <c r="F35" s="12">
        <v>7178.081456000001</v>
      </c>
      <c r="G35" s="12">
        <v>7041.811706</v>
      </c>
      <c r="H35" s="12">
        <v>7563.501897</v>
      </c>
      <c r="I35" s="13">
        <f aca="true" t="shared" si="6" ref="I35:I57">SUM(F35:H35)</f>
        <v>21783.395059000002</v>
      </c>
      <c r="J35" s="12">
        <v>5694.611232</v>
      </c>
      <c r="K35" s="12">
        <v>7532.670502999999</v>
      </c>
      <c r="L35" s="12">
        <v>6852.144893</v>
      </c>
      <c r="M35" s="13">
        <f aca="true" t="shared" si="7" ref="M35:M57">SUM(J35:L35)</f>
        <v>20079.426628</v>
      </c>
      <c r="N35" s="12">
        <v>7173.651711</v>
      </c>
      <c r="O35" s="12">
        <v>7563</v>
      </c>
      <c r="P35" s="12">
        <v>6485.251265</v>
      </c>
      <c r="Q35" s="13">
        <f aca="true" t="shared" si="8" ref="Q35:Q57">SUM(N35:P35)</f>
        <v>21221.902976</v>
      </c>
    </row>
    <row r="36" spans="1:17" ht="12.75">
      <c r="A36" s="11" t="s">
        <v>21</v>
      </c>
      <c r="B36" s="12">
        <v>2061.21840948</v>
      </c>
      <c r="C36" s="12">
        <v>1545.2863868099998</v>
      </c>
      <c r="D36" s="12">
        <v>1816.6012619199998</v>
      </c>
      <c r="E36" s="13">
        <f aca="true" t="shared" si="9" ref="E36:E64">SUM(B36:D36)</f>
        <v>5423.10605821</v>
      </c>
      <c r="F36" s="12">
        <v>2338.35163432</v>
      </c>
      <c r="G36" s="12">
        <v>2563.95697376</v>
      </c>
      <c r="H36" s="12">
        <v>2484.9839636900006</v>
      </c>
      <c r="I36" s="13">
        <f t="shared" si="6"/>
        <v>7387.292571770001</v>
      </c>
      <c r="J36" s="12">
        <v>1636.3725101600003</v>
      </c>
      <c r="K36" s="12">
        <v>2361.1453991999997</v>
      </c>
      <c r="L36" s="12">
        <v>4720.099620540001</v>
      </c>
      <c r="M36" s="13">
        <f t="shared" si="7"/>
        <v>8717.6175299</v>
      </c>
      <c r="N36" s="12">
        <v>3173.82369145</v>
      </c>
      <c r="O36" s="12">
        <v>6024</v>
      </c>
      <c r="P36" s="12">
        <v>2348.1811862600002</v>
      </c>
      <c r="Q36" s="13">
        <f t="shared" si="8"/>
        <v>11546.00487771</v>
      </c>
    </row>
    <row r="37" spans="1:17" ht="12.75">
      <c r="A37" s="11" t="s">
        <v>22</v>
      </c>
      <c r="B37" s="12">
        <v>1394.9257461099996</v>
      </c>
      <c r="C37" s="12">
        <v>1819.54216838</v>
      </c>
      <c r="D37" s="12">
        <v>1655.9842821999998</v>
      </c>
      <c r="E37" s="13">
        <f t="shared" si="9"/>
        <v>4870.452196689999</v>
      </c>
      <c r="F37" s="12">
        <v>1353.8405847999998</v>
      </c>
      <c r="G37" s="12">
        <v>1460.79267981</v>
      </c>
      <c r="H37" s="12">
        <v>1800.30141723</v>
      </c>
      <c r="I37" s="13">
        <f t="shared" si="6"/>
        <v>4614.93468184</v>
      </c>
      <c r="J37" s="12">
        <v>1494.78201151</v>
      </c>
      <c r="K37" s="12">
        <v>2123.87557425</v>
      </c>
      <c r="L37" s="12">
        <v>1978.20091686</v>
      </c>
      <c r="M37" s="13">
        <f t="shared" si="7"/>
        <v>5596.85850262</v>
      </c>
      <c r="N37" s="12">
        <v>1465.9031766199998</v>
      </c>
      <c r="O37" s="12">
        <v>1890.6</v>
      </c>
      <c r="P37" s="12">
        <v>1619.96327101</v>
      </c>
      <c r="Q37" s="13">
        <f t="shared" si="8"/>
        <v>4976.46644763</v>
      </c>
    </row>
    <row r="38" spans="1:17" ht="12.75">
      <c r="A38" s="11" t="s">
        <v>23</v>
      </c>
      <c r="B38" s="12">
        <v>1990.1348119700003</v>
      </c>
      <c r="C38" s="12">
        <v>2550.87876935</v>
      </c>
      <c r="D38" s="12">
        <v>2305.51334267</v>
      </c>
      <c r="E38" s="13">
        <f t="shared" si="9"/>
        <v>6846.526923990001</v>
      </c>
      <c r="F38" s="12">
        <v>2170.19350763</v>
      </c>
      <c r="G38" s="12">
        <v>2329.66888693</v>
      </c>
      <c r="H38" s="12">
        <v>2086.9067183099996</v>
      </c>
      <c r="I38" s="13">
        <f t="shared" si="6"/>
        <v>6586.76911287</v>
      </c>
      <c r="J38" s="12">
        <v>2249.2366904299997</v>
      </c>
      <c r="K38" s="12">
        <v>2391.9316799399994</v>
      </c>
      <c r="L38" s="12">
        <v>2348.63339198</v>
      </c>
      <c r="M38" s="13">
        <f t="shared" si="7"/>
        <v>6989.801762349999</v>
      </c>
      <c r="N38" s="12">
        <v>1925.4703970399999</v>
      </c>
      <c r="O38" s="12">
        <v>1801.46000083</v>
      </c>
      <c r="P38" s="12">
        <v>1808.63507513</v>
      </c>
      <c r="Q38" s="13">
        <f t="shared" si="8"/>
        <v>5535.565473</v>
      </c>
    </row>
    <row r="39" spans="1:17" ht="12.75">
      <c r="A39" s="11" t="s">
        <v>24</v>
      </c>
      <c r="B39" s="12">
        <v>108.31849500000001</v>
      </c>
      <c r="C39" s="12">
        <v>149.26074853</v>
      </c>
      <c r="D39" s="12">
        <v>120.06788936000001</v>
      </c>
      <c r="E39" s="13">
        <f t="shared" si="9"/>
        <v>377.64713288999997</v>
      </c>
      <c r="F39" s="12">
        <v>193.86293315</v>
      </c>
      <c r="G39" s="12">
        <v>201.1226604</v>
      </c>
      <c r="H39" s="12">
        <v>168.49370380000002</v>
      </c>
      <c r="I39" s="13">
        <f t="shared" si="6"/>
        <v>563.47929735</v>
      </c>
      <c r="J39" s="12">
        <v>125.72742681</v>
      </c>
      <c r="K39" s="12">
        <v>175.56338742</v>
      </c>
      <c r="L39" s="12">
        <v>113.56348868</v>
      </c>
      <c r="M39" s="13">
        <f t="shared" si="7"/>
        <v>414.85430291</v>
      </c>
      <c r="N39" s="12">
        <v>84.78214256999999</v>
      </c>
      <c r="O39" s="12">
        <v>94.43645789</v>
      </c>
      <c r="P39" s="12">
        <v>105.62139203</v>
      </c>
      <c r="Q39" s="13">
        <f t="shared" si="8"/>
        <v>284.83999249</v>
      </c>
    </row>
    <row r="40" spans="1:17" ht="12.75">
      <c r="A40" s="11" t="s">
        <v>25</v>
      </c>
      <c r="B40" s="12">
        <v>136.45453981999998</v>
      </c>
      <c r="C40" s="12">
        <v>569.90582673</v>
      </c>
      <c r="D40" s="12">
        <v>126.05435623999999</v>
      </c>
      <c r="E40" s="13">
        <f t="shared" si="9"/>
        <v>832.4147227899999</v>
      </c>
      <c r="F40" s="12">
        <v>154.35285951999998</v>
      </c>
      <c r="G40" s="12">
        <v>153.89777307</v>
      </c>
      <c r="H40" s="12">
        <v>158.20784437</v>
      </c>
      <c r="I40" s="13">
        <f t="shared" si="6"/>
        <v>466.45847696</v>
      </c>
      <c r="J40" s="12">
        <v>465.81893905</v>
      </c>
      <c r="K40" s="12">
        <v>440.99475162</v>
      </c>
      <c r="L40" s="12">
        <v>297.20808</v>
      </c>
      <c r="M40" s="13">
        <f t="shared" si="7"/>
        <v>1204.02177067</v>
      </c>
      <c r="N40" s="12">
        <v>186.98327606</v>
      </c>
      <c r="O40" s="12">
        <v>191.30168076</v>
      </c>
      <c r="P40" s="12">
        <v>139.80355118</v>
      </c>
      <c r="Q40" s="13">
        <f t="shared" si="8"/>
        <v>518.088508</v>
      </c>
    </row>
    <row r="41" spans="1:17" ht="12.75">
      <c r="A41" s="11" t="s">
        <v>26</v>
      </c>
      <c r="B41" s="12">
        <v>280.32561534</v>
      </c>
      <c r="C41" s="12">
        <v>273.74961792</v>
      </c>
      <c r="D41" s="12">
        <v>315.8984609</v>
      </c>
      <c r="E41" s="13">
        <f t="shared" si="9"/>
        <v>869.9736941599999</v>
      </c>
      <c r="F41" s="12">
        <v>434.71311868</v>
      </c>
      <c r="G41" s="12">
        <v>421.80296846000005</v>
      </c>
      <c r="H41" s="12">
        <v>286.25553776999993</v>
      </c>
      <c r="I41" s="13">
        <f t="shared" si="6"/>
        <v>1142.77162491</v>
      </c>
      <c r="J41" s="12">
        <v>258.03032457</v>
      </c>
      <c r="K41" s="12">
        <v>333.8747012900001</v>
      </c>
      <c r="L41" s="12">
        <v>325.27326272</v>
      </c>
      <c r="M41" s="13">
        <f t="shared" si="7"/>
        <v>917.1782885800001</v>
      </c>
      <c r="N41" s="12">
        <v>349.653583</v>
      </c>
      <c r="O41" s="12">
        <v>408.27242351999996</v>
      </c>
      <c r="P41" s="12">
        <v>255.54703433</v>
      </c>
      <c r="Q41" s="13">
        <f t="shared" si="8"/>
        <v>1013.47304085</v>
      </c>
    </row>
    <row r="42" spans="1:17" ht="12.75">
      <c r="A42" s="11" t="s">
        <v>27</v>
      </c>
      <c r="B42" s="12">
        <v>127.07918691999998</v>
      </c>
      <c r="C42" s="12">
        <v>133.45635807</v>
      </c>
      <c r="D42" s="12">
        <v>131.1672569</v>
      </c>
      <c r="E42" s="13">
        <f t="shared" si="9"/>
        <v>391.70280188999993</v>
      </c>
      <c r="F42" s="12">
        <v>137.83817144</v>
      </c>
      <c r="G42" s="12">
        <v>142.34305202000002</v>
      </c>
      <c r="H42" s="12">
        <v>124.25449229</v>
      </c>
      <c r="I42" s="13">
        <f t="shared" si="6"/>
        <v>404.43571575</v>
      </c>
      <c r="J42" s="12">
        <v>162.62480904999998</v>
      </c>
      <c r="K42" s="12">
        <v>181.98237859999998</v>
      </c>
      <c r="L42" s="12">
        <v>154.09839684999997</v>
      </c>
      <c r="M42" s="13">
        <f t="shared" si="7"/>
        <v>498.70558449999993</v>
      </c>
      <c r="N42" s="12">
        <v>139.13669706000002</v>
      </c>
      <c r="O42" s="12">
        <v>177.08360828000002</v>
      </c>
      <c r="P42" s="12">
        <v>152.75773487</v>
      </c>
      <c r="Q42" s="13">
        <f t="shared" si="8"/>
        <v>468.97804021</v>
      </c>
    </row>
    <row r="43" spans="1:17" ht="12.75">
      <c r="A43" s="11" t="s">
        <v>28</v>
      </c>
      <c r="B43" s="12">
        <v>31.162245230000003</v>
      </c>
      <c r="C43" s="12">
        <v>48.68932996</v>
      </c>
      <c r="D43" s="12">
        <v>61.73642963</v>
      </c>
      <c r="E43" s="13">
        <f t="shared" si="9"/>
        <v>141.58800482</v>
      </c>
      <c r="F43" s="12">
        <v>69.22733126</v>
      </c>
      <c r="G43" s="12">
        <v>81.46991114000001</v>
      </c>
      <c r="H43" s="12">
        <v>77.05749616</v>
      </c>
      <c r="I43" s="13">
        <f t="shared" si="6"/>
        <v>227.75473856</v>
      </c>
      <c r="J43" s="12">
        <v>76.93302201</v>
      </c>
      <c r="K43" s="12">
        <v>58.9057356</v>
      </c>
      <c r="L43" s="12">
        <v>51.9220445</v>
      </c>
      <c r="M43" s="13">
        <f t="shared" si="7"/>
        <v>187.76080211000001</v>
      </c>
      <c r="N43" s="12">
        <v>59.36791787000001</v>
      </c>
      <c r="O43" s="12">
        <v>43.32168085000001</v>
      </c>
      <c r="P43" s="12">
        <v>49.17186529999999</v>
      </c>
      <c r="Q43" s="13">
        <f t="shared" si="8"/>
        <v>151.86146402000003</v>
      </c>
    </row>
    <row r="44" spans="1:17" ht="12.75">
      <c r="A44" s="11" t="s">
        <v>29</v>
      </c>
      <c r="B44" s="12">
        <v>539.68661797</v>
      </c>
      <c r="C44" s="12">
        <v>800.75702252</v>
      </c>
      <c r="D44" s="12">
        <v>716.6745520600001</v>
      </c>
      <c r="E44" s="13">
        <f t="shared" si="9"/>
        <v>2057.11819255</v>
      </c>
      <c r="F44" s="12">
        <v>838.53716899</v>
      </c>
      <c r="G44" s="12">
        <v>726.3112238399999</v>
      </c>
      <c r="H44" s="12">
        <v>795.2074090499999</v>
      </c>
      <c r="I44" s="13">
        <f t="shared" si="6"/>
        <v>2360.0558018799998</v>
      </c>
      <c r="J44" s="12">
        <v>643.76877771</v>
      </c>
      <c r="K44" s="12">
        <v>734.52287475</v>
      </c>
      <c r="L44" s="12">
        <v>899.2569126599998</v>
      </c>
      <c r="M44" s="13">
        <f t="shared" si="7"/>
        <v>2277.5485651199997</v>
      </c>
      <c r="N44" s="12">
        <v>796.98288937</v>
      </c>
      <c r="O44" s="12">
        <v>855.6568083800001</v>
      </c>
      <c r="P44" s="12">
        <v>656.6711446500001</v>
      </c>
      <c r="Q44" s="13">
        <f t="shared" si="8"/>
        <v>2309.3108424</v>
      </c>
    </row>
    <row r="45" spans="1:17" ht="12.75">
      <c r="A45" s="11" t="s">
        <v>30</v>
      </c>
      <c r="B45" s="12">
        <v>23.205740000000002</v>
      </c>
      <c r="C45" s="12">
        <v>36.251678</v>
      </c>
      <c r="D45" s="12">
        <v>13.045013</v>
      </c>
      <c r="E45" s="13">
        <f t="shared" si="9"/>
        <v>72.502431</v>
      </c>
      <c r="F45" s="12">
        <v>24.977889</v>
      </c>
      <c r="G45" s="12">
        <v>26.774267000000002</v>
      </c>
      <c r="H45" s="12">
        <v>39.47165460000001</v>
      </c>
      <c r="I45" s="13">
        <f t="shared" si="6"/>
        <v>91.22381060000001</v>
      </c>
      <c r="J45" s="12">
        <v>33.433358</v>
      </c>
      <c r="K45" s="12">
        <v>15.622456999999999</v>
      </c>
      <c r="L45" s="12">
        <v>57.265826000000004</v>
      </c>
      <c r="M45" s="13">
        <f t="shared" si="7"/>
        <v>106.321641</v>
      </c>
      <c r="N45" s="12">
        <v>35.68488</v>
      </c>
      <c r="O45" s="12">
        <v>38.966075</v>
      </c>
      <c r="P45" s="12">
        <v>14.994584999999999</v>
      </c>
      <c r="Q45" s="13">
        <f t="shared" si="8"/>
        <v>89.64554</v>
      </c>
    </row>
    <row r="46" spans="1:17" ht="12.75">
      <c r="A46" s="11" t="s">
        <v>31</v>
      </c>
      <c r="B46" s="12">
        <v>179.84891546</v>
      </c>
      <c r="C46" s="12">
        <v>164.48335087</v>
      </c>
      <c r="D46" s="12">
        <v>164.24521144</v>
      </c>
      <c r="E46" s="13">
        <f t="shared" si="9"/>
        <v>508.57747777000003</v>
      </c>
      <c r="F46" s="12">
        <v>161.08139581</v>
      </c>
      <c r="G46" s="12">
        <v>180.68826823999999</v>
      </c>
      <c r="H46" s="12">
        <v>148.27017388000002</v>
      </c>
      <c r="I46" s="13">
        <f t="shared" si="6"/>
        <v>490.03983793</v>
      </c>
      <c r="J46" s="12">
        <v>157.05657570999998</v>
      </c>
      <c r="K46" s="12">
        <v>135.92771565</v>
      </c>
      <c r="L46" s="12">
        <v>168.70526813</v>
      </c>
      <c r="M46" s="13">
        <f t="shared" si="7"/>
        <v>461.68955948999997</v>
      </c>
      <c r="N46" s="12">
        <v>243.43347777999998</v>
      </c>
      <c r="O46" s="12">
        <v>410.84768191</v>
      </c>
      <c r="P46" s="12">
        <v>262.73948485</v>
      </c>
      <c r="Q46" s="13">
        <f t="shared" si="8"/>
        <v>917.0206445399999</v>
      </c>
    </row>
    <row r="47" spans="1:17" ht="12.75">
      <c r="A47" s="11" t="s">
        <v>32</v>
      </c>
      <c r="B47" s="12">
        <v>347.94911246000004</v>
      </c>
      <c r="C47" s="12">
        <v>440.52156398000005</v>
      </c>
      <c r="D47" s="12">
        <v>439.65247991999996</v>
      </c>
      <c r="E47" s="13">
        <f t="shared" si="9"/>
        <v>1228.12315636</v>
      </c>
      <c r="F47" s="12">
        <v>389.97410298</v>
      </c>
      <c r="G47" s="12">
        <v>428.92462736</v>
      </c>
      <c r="H47" s="12">
        <v>339.34518736</v>
      </c>
      <c r="I47" s="13">
        <f t="shared" si="6"/>
        <v>1158.2439176999999</v>
      </c>
      <c r="J47" s="12">
        <v>423.79674661</v>
      </c>
      <c r="K47" s="12">
        <v>368.7053884</v>
      </c>
      <c r="L47" s="12">
        <v>412.2071329499999</v>
      </c>
      <c r="M47" s="13">
        <f t="shared" si="7"/>
        <v>1204.70926796</v>
      </c>
      <c r="N47" s="12">
        <v>407.07216102999996</v>
      </c>
      <c r="O47" s="12">
        <v>396.39670949</v>
      </c>
      <c r="P47" s="12">
        <v>450.3743006699999</v>
      </c>
      <c r="Q47" s="13">
        <f t="shared" si="8"/>
        <v>1253.8431711899998</v>
      </c>
    </row>
    <row r="48" spans="1:17" ht="12.75">
      <c r="A48" s="11" t="s">
        <v>33</v>
      </c>
      <c r="B48" s="12">
        <v>380.02012038</v>
      </c>
      <c r="C48" s="12">
        <v>332.34740239999996</v>
      </c>
      <c r="D48" s="12">
        <v>344.75087906</v>
      </c>
      <c r="E48" s="13">
        <f t="shared" si="9"/>
        <v>1057.11840184</v>
      </c>
      <c r="F48" s="12">
        <v>352.88000396</v>
      </c>
      <c r="G48" s="12">
        <v>319.42540527999995</v>
      </c>
      <c r="H48" s="12">
        <v>391.6430196</v>
      </c>
      <c r="I48" s="13">
        <f t="shared" si="6"/>
        <v>1063.94842884</v>
      </c>
      <c r="J48" s="12">
        <v>766.6221032100001</v>
      </c>
      <c r="K48" s="12">
        <v>380.03938518</v>
      </c>
      <c r="L48" s="12">
        <v>315.54636271999993</v>
      </c>
      <c r="M48" s="13">
        <f t="shared" si="7"/>
        <v>1462.20785111</v>
      </c>
      <c r="N48" s="12">
        <v>320.75621178</v>
      </c>
      <c r="O48" s="12">
        <v>384.5129285</v>
      </c>
      <c r="P48" s="12">
        <v>257.47189549999996</v>
      </c>
      <c r="Q48" s="13">
        <f t="shared" si="8"/>
        <v>962.74103578</v>
      </c>
    </row>
    <row r="49" spans="1:17" ht="12.75">
      <c r="A49" s="11" t="s">
        <v>34</v>
      </c>
      <c r="B49" s="12">
        <v>79.25039908</v>
      </c>
      <c r="C49" s="12">
        <v>68.31227383</v>
      </c>
      <c r="D49" s="12">
        <v>74.69625579999999</v>
      </c>
      <c r="E49" s="13">
        <f t="shared" si="9"/>
        <v>222.25892871</v>
      </c>
      <c r="F49" s="12">
        <v>93.36103772</v>
      </c>
      <c r="G49" s="12">
        <v>90.26525205</v>
      </c>
      <c r="H49" s="12">
        <v>83.84163819</v>
      </c>
      <c r="I49" s="13">
        <f t="shared" si="6"/>
        <v>267.46792796</v>
      </c>
      <c r="J49" s="12">
        <v>58.155739200000006</v>
      </c>
      <c r="K49" s="12">
        <v>115.76722878000001</v>
      </c>
      <c r="L49" s="12">
        <v>72.32454854999999</v>
      </c>
      <c r="M49" s="13">
        <f t="shared" si="7"/>
        <v>246.24751652999998</v>
      </c>
      <c r="N49" s="12">
        <v>66.21417186000001</v>
      </c>
      <c r="O49" s="12">
        <v>90.68622674999999</v>
      </c>
      <c r="P49" s="12">
        <v>138.07114954</v>
      </c>
      <c r="Q49" s="13">
        <f t="shared" si="8"/>
        <v>294.97154815</v>
      </c>
    </row>
    <row r="50" spans="1:17" ht="12.75">
      <c r="A50" s="11" t="s">
        <v>35</v>
      </c>
      <c r="B50" s="12">
        <v>1101.0058673600001</v>
      </c>
      <c r="C50" s="12">
        <v>1056.2619771299999</v>
      </c>
      <c r="D50" s="12">
        <v>943.2107797200001</v>
      </c>
      <c r="E50" s="13">
        <f t="shared" si="9"/>
        <v>3100.4786242100004</v>
      </c>
      <c r="F50" s="12">
        <v>1035.76627055</v>
      </c>
      <c r="G50" s="12">
        <v>1028.80939742</v>
      </c>
      <c r="H50" s="12">
        <v>903.5706021000002</v>
      </c>
      <c r="I50" s="13">
        <f t="shared" si="6"/>
        <v>2968.14627007</v>
      </c>
      <c r="J50" s="12">
        <v>1048.85957653</v>
      </c>
      <c r="K50" s="12">
        <v>961.4488990000001</v>
      </c>
      <c r="L50" s="12">
        <v>1779.7148002699998</v>
      </c>
      <c r="M50" s="13">
        <f t="shared" si="7"/>
        <v>3790.0232758</v>
      </c>
      <c r="N50" s="12">
        <v>2185.8286191999996</v>
      </c>
      <c r="O50" s="12">
        <v>1026.8811440299999</v>
      </c>
      <c r="P50" s="12">
        <v>937.27955895</v>
      </c>
      <c r="Q50" s="13">
        <f t="shared" si="8"/>
        <v>4149.989322179999</v>
      </c>
    </row>
    <row r="51" spans="1:17" ht="12.75">
      <c r="A51" s="11" t="s">
        <v>36</v>
      </c>
      <c r="B51" s="12">
        <v>33.17144152</v>
      </c>
      <c r="C51" s="12">
        <v>25.53576754</v>
      </c>
      <c r="D51" s="12">
        <v>37.870787560000004</v>
      </c>
      <c r="E51" s="13">
        <f t="shared" si="9"/>
        <v>96.57799662</v>
      </c>
      <c r="F51" s="12">
        <v>54.481283</v>
      </c>
      <c r="G51" s="12">
        <v>61.082324</v>
      </c>
      <c r="H51" s="12">
        <v>48.5924292</v>
      </c>
      <c r="I51" s="13">
        <f t="shared" si="6"/>
        <v>164.1560362</v>
      </c>
      <c r="J51" s="12">
        <v>57.663449</v>
      </c>
      <c r="K51" s="12">
        <v>39.899269079999996</v>
      </c>
      <c r="L51" s="12">
        <v>33.952247</v>
      </c>
      <c r="M51" s="13">
        <f t="shared" si="7"/>
        <v>131.51496508</v>
      </c>
      <c r="N51" s="12">
        <v>36.84032467</v>
      </c>
      <c r="O51" s="12">
        <v>128.6693645</v>
      </c>
      <c r="P51" s="12">
        <v>108.54326839999999</v>
      </c>
      <c r="Q51" s="13">
        <f t="shared" si="8"/>
        <v>274.05295757</v>
      </c>
    </row>
    <row r="52" spans="1:17" ht="12.75">
      <c r="A52" s="11" t="s">
        <v>37</v>
      </c>
      <c r="B52" s="12">
        <v>100.64519972999999</v>
      </c>
      <c r="C52" s="12">
        <v>161.45371424</v>
      </c>
      <c r="D52" s="12">
        <v>173.92474166</v>
      </c>
      <c r="E52" s="13">
        <f t="shared" si="9"/>
        <v>436.02365563</v>
      </c>
      <c r="F52" s="12">
        <v>150.89350157</v>
      </c>
      <c r="G52" s="12">
        <v>239.0746062</v>
      </c>
      <c r="H52" s="12">
        <v>351.08967225</v>
      </c>
      <c r="I52" s="13">
        <f t="shared" si="6"/>
        <v>741.05778002</v>
      </c>
      <c r="J52" s="12">
        <v>159.84310259999998</v>
      </c>
      <c r="K52" s="12">
        <v>201.82815018</v>
      </c>
      <c r="L52" s="12">
        <v>191.00646272999998</v>
      </c>
      <c r="M52" s="13">
        <f t="shared" si="7"/>
        <v>552.67771551</v>
      </c>
      <c r="N52" s="12">
        <v>163.73190472</v>
      </c>
      <c r="O52" s="12">
        <v>228.37695315</v>
      </c>
      <c r="P52" s="12">
        <v>190.05483155000002</v>
      </c>
      <c r="Q52" s="13">
        <f t="shared" si="8"/>
        <v>582.16368942</v>
      </c>
    </row>
    <row r="53" spans="1:17" ht="12.75">
      <c r="A53" s="11" t="s">
        <v>38</v>
      </c>
      <c r="B53" s="12">
        <v>50.42412126</v>
      </c>
      <c r="C53" s="12">
        <v>48.56158123000001</v>
      </c>
      <c r="D53" s="12">
        <v>46.203303</v>
      </c>
      <c r="E53" s="13">
        <f t="shared" si="9"/>
        <v>145.18900549</v>
      </c>
      <c r="F53" s="12">
        <v>40.722919000000005</v>
      </c>
      <c r="G53" s="12">
        <v>45.509608009999994</v>
      </c>
      <c r="H53" s="12">
        <v>44.313637</v>
      </c>
      <c r="I53" s="13">
        <f t="shared" si="6"/>
        <v>130.54616400999998</v>
      </c>
      <c r="J53" s="12">
        <v>32.34896803</v>
      </c>
      <c r="K53" s="12">
        <v>39.367727</v>
      </c>
      <c r="L53" s="12">
        <v>35.460786</v>
      </c>
      <c r="M53" s="13">
        <f t="shared" si="7"/>
        <v>107.17748103000001</v>
      </c>
      <c r="N53" s="12">
        <v>41.418096</v>
      </c>
      <c r="O53" s="12">
        <v>41.384832</v>
      </c>
      <c r="P53" s="12">
        <v>43.001109</v>
      </c>
      <c r="Q53" s="13">
        <f t="shared" si="8"/>
        <v>125.80403700000001</v>
      </c>
    </row>
    <row r="54" spans="1:17" ht="12.75">
      <c r="A54" s="11" t="s">
        <v>39</v>
      </c>
      <c r="B54" s="12">
        <v>166.3792469</v>
      </c>
      <c r="C54" s="12">
        <v>164.65260311999995</v>
      </c>
      <c r="D54" s="12">
        <v>180.12442249</v>
      </c>
      <c r="E54" s="13">
        <f t="shared" si="9"/>
        <v>511.15627251</v>
      </c>
      <c r="F54" s="12">
        <v>201.20894482</v>
      </c>
      <c r="G54" s="12">
        <v>198.52955777000003</v>
      </c>
      <c r="H54" s="12">
        <v>222.47075239999998</v>
      </c>
      <c r="I54" s="13">
        <f t="shared" si="6"/>
        <v>622.2092549900001</v>
      </c>
      <c r="J54" s="12">
        <v>214.85995465</v>
      </c>
      <c r="K54" s="12">
        <v>197.39732182999998</v>
      </c>
      <c r="L54" s="12">
        <v>202.69346279</v>
      </c>
      <c r="M54" s="13">
        <f t="shared" si="7"/>
        <v>614.95073927</v>
      </c>
      <c r="N54" s="12">
        <v>177.36258107</v>
      </c>
      <c r="O54" s="12">
        <v>197.34277182</v>
      </c>
      <c r="P54" s="12">
        <v>188.69493628</v>
      </c>
      <c r="Q54" s="13">
        <f t="shared" si="8"/>
        <v>563.40028917</v>
      </c>
    </row>
    <row r="55" spans="1:17" ht="12.75">
      <c r="A55" s="11" t="s">
        <v>40</v>
      </c>
      <c r="B55" s="12">
        <v>627.84112337</v>
      </c>
      <c r="C55" s="12">
        <v>440.4482959799999</v>
      </c>
      <c r="D55" s="12">
        <v>528.98949626</v>
      </c>
      <c r="E55" s="13">
        <f t="shared" si="9"/>
        <v>1597.2789156099998</v>
      </c>
      <c r="F55" s="12">
        <v>533.38928674</v>
      </c>
      <c r="G55" s="12">
        <v>650.51582703</v>
      </c>
      <c r="H55" s="12">
        <v>526.7518699899999</v>
      </c>
      <c r="I55" s="13">
        <f t="shared" si="6"/>
        <v>1710.6569837599998</v>
      </c>
      <c r="J55" s="12">
        <v>581.03941747</v>
      </c>
      <c r="K55" s="12">
        <v>542.9482659600001</v>
      </c>
      <c r="L55" s="12">
        <v>535.0212688099999</v>
      </c>
      <c r="M55" s="13">
        <f t="shared" si="7"/>
        <v>1659.0089522399999</v>
      </c>
      <c r="N55" s="12">
        <v>539.4170408399999</v>
      </c>
      <c r="O55" s="12">
        <v>570.39458681</v>
      </c>
      <c r="P55" s="12">
        <v>688.5358866500001</v>
      </c>
      <c r="Q55" s="13">
        <f t="shared" si="8"/>
        <v>1798.3475143</v>
      </c>
    </row>
    <row r="56" spans="1:17" ht="12.75">
      <c r="A56" s="11" t="s">
        <v>41</v>
      </c>
      <c r="B56" s="12">
        <v>26.33293</v>
      </c>
      <c r="C56" s="12">
        <v>42.23399442</v>
      </c>
      <c r="D56" s="12">
        <v>34.8624258</v>
      </c>
      <c r="E56" s="13">
        <f t="shared" si="9"/>
        <v>103.42935022</v>
      </c>
      <c r="F56" s="12">
        <v>28.549739</v>
      </c>
      <c r="G56" s="12">
        <v>33.150628000000005</v>
      </c>
      <c r="H56" s="12">
        <v>37.7379088</v>
      </c>
      <c r="I56" s="13">
        <f t="shared" si="6"/>
        <v>99.4382758</v>
      </c>
      <c r="J56" s="12">
        <v>38.471079</v>
      </c>
      <c r="K56" s="12">
        <v>42.1567143</v>
      </c>
      <c r="L56" s="12">
        <v>30.892265000000002</v>
      </c>
      <c r="M56" s="13">
        <f t="shared" si="7"/>
        <v>111.52005830000002</v>
      </c>
      <c r="N56" s="12">
        <v>43.209742</v>
      </c>
      <c r="O56" s="12">
        <v>85.86120306000001</v>
      </c>
      <c r="P56" s="12">
        <v>75.82955627</v>
      </c>
      <c r="Q56" s="13">
        <f t="shared" si="8"/>
        <v>204.90050133</v>
      </c>
    </row>
    <row r="57" spans="1:17" ht="12.75">
      <c r="A57" s="11" t="s">
        <v>42</v>
      </c>
      <c r="B57" s="12">
        <v>47.97998695</v>
      </c>
      <c r="C57" s="12">
        <v>84.73422121</v>
      </c>
      <c r="D57" s="12">
        <v>91.8087398</v>
      </c>
      <c r="E57" s="13">
        <f t="shared" si="9"/>
        <v>224.52294796</v>
      </c>
      <c r="F57" s="12">
        <v>71.13682511</v>
      </c>
      <c r="G57" s="12">
        <v>67.63284518</v>
      </c>
      <c r="H57" s="12">
        <v>58.32527522</v>
      </c>
      <c r="I57" s="13">
        <f t="shared" si="6"/>
        <v>197.09494551000003</v>
      </c>
      <c r="J57" s="12">
        <v>51.83482923</v>
      </c>
      <c r="K57" s="12">
        <v>78.11893262</v>
      </c>
      <c r="L57" s="12">
        <v>88.04083128999999</v>
      </c>
      <c r="M57" s="13">
        <f t="shared" si="7"/>
        <v>217.99459313999995</v>
      </c>
      <c r="N57" s="12">
        <v>85.53918972999999</v>
      </c>
      <c r="O57" s="12">
        <v>40.712111879999995</v>
      </c>
      <c r="P57" s="12">
        <v>35.82737283</v>
      </c>
      <c r="Q57" s="13">
        <f t="shared" si="8"/>
        <v>162.07867444</v>
      </c>
    </row>
    <row r="58" spans="1:17" ht="12.75">
      <c r="A58" s="3" t="s">
        <v>154</v>
      </c>
      <c r="B58" s="17">
        <v>16676.834596309996</v>
      </c>
      <c r="C58" s="17">
        <v>19075.590518220004</v>
      </c>
      <c r="D58" s="17">
        <v>17511.81905739</v>
      </c>
      <c r="E58" s="18">
        <f t="shared" si="9"/>
        <v>53264.24417192</v>
      </c>
      <c r="F58" s="17">
        <f aca="true" t="shared" si="10" ref="F58:M58">SUM(F35:F57)</f>
        <v>18007.421965049998</v>
      </c>
      <c r="G58" s="17">
        <f t="shared" si="10"/>
        <v>18493.560448970005</v>
      </c>
      <c r="H58" s="17">
        <f t="shared" si="10"/>
        <v>18740.59430026</v>
      </c>
      <c r="I58" s="17">
        <f t="shared" si="10"/>
        <v>55241.57671427998</v>
      </c>
      <c r="J58" s="17">
        <f t="shared" si="10"/>
        <v>16431.89064254</v>
      </c>
      <c r="K58" s="17">
        <f t="shared" si="10"/>
        <v>19454.694440650004</v>
      </c>
      <c r="L58" s="17">
        <f t="shared" si="10"/>
        <v>21663.232270030003</v>
      </c>
      <c r="M58" s="17">
        <f t="shared" si="10"/>
        <v>57549.817353219994</v>
      </c>
      <c r="N58" s="17">
        <f>SUM(N35:N57)</f>
        <v>19702.263882720003</v>
      </c>
      <c r="O58" s="17">
        <f>SUM(O35:O57)</f>
        <v>22690.16524941</v>
      </c>
      <c r="P58" s="17">
        <f>SUM(P35:P57)</f>
        <v>17013.021455250004</v>
      </c>
      <c r="Q58" s="17">
        <f>SUM(Q35:Q57)</f>
        <v>59405.450587380015</v>
      </c>
    </row>
    <row r="59" spans="1:17" ht="12.75">
      <c r="A59" s="11" t="s">
        <v>69</v>
      </c>
      <c r="B59" s="12">
        <v>2271</v>
      </c>
      <c r="C59" s="12">
        <v>2271</v>
      </c>
      <c r="D59" s="12">
        <v>3626.4</v>
      </c>
      <c r="E59" s="13">
        <f t="shared" si="9"/>
        <v>8168.4</v>
      </c>
      <c r="F59" s="12">
        <v>3661.22496223</v>
      </c>
      <c r="G59" s="12">
        <v>3595.6841563366665</v>
      </c>
      <c r="H59" s="12">
        <v>3637</v>
      </c>
      <c r="I59" s="13">
        <f>SUM(F59:H59)</f>
        <v>10893.909118566666</v>
      </c>
      <c r="J59" s="12">
        <v>3686.6066846733333</v>
      </c>
      <c r="K59" s="12">
        <v>3539.4</v>
      </c>
      <c r="L59" s="12">
        <v>3541.5356841499997</v>
      </c>
      <c r="M59" s="13">
        <f>SUM(J59:L59)</f>
        <v>10767.542368823333</v>
      </c>
      <c r="N59" s="12">
        <v>3562.021143016667</v>
      </c>
      <c r="O59" s="12">
        <v>3562</v>
      </c>
      <c r="P59" s="12">
        <v>3507.2028150266665</v>
      </c>
      <c r="Q59" s="13">
        <f>SUM(N59:P59)</f>
        <v>10631.223958043334</v>
      </c>
    </row>
    <row r="60" spans="1:17" ht="12.75">
      <c r="A60" s="3" t="s">
        <v>155</v>
      </c>
      <c r="B60" s="17">
        <v>14405.834596309996</v>
      </c>
      <c r="C60" s="17">
        <v>16804.590518220004</v>
      </c>
      <c r="D60" s="17">
        <v>13885.41905739</v>
      </c>
      <c r="E60" s="18">
        <f t="shared" si="9"/>
        <v>45095.84417192</v>
      </c>
      <c r="F60" s="18">
        <f aca="true" t="shared" si="11" ref="F60:M60">F58-F59</f>
        <v>14346.197002819998</v>
      </c>
      <c r="G60" s="18">
        <f t="shared" si="11"/>
        <v>14897.876292633338</v>
      </c>
      <c r="H60" s="18">
        <f t="shared" si="11"/>
        <v>15103.59430026</v>
      </c>
      <c r="I60" s="18">
        <f t="shared" si="11"/>
        <v>44347.66759571331</v>
      </c>
      <c r="J60" s="18">
        <f t="shared" si="11"/>
        <v>12745.283957866664</v>
      </c>
      <c r="K60" s="18">
        <f t="shared" si="11"/>
        <v>15915.294440650005</v>
      </c>
      <c r="L60" s="18">
        <f t="shared" si="11"/>
        <v>18121.696585880003</v>
      </c>
      <c r="M60" s="18">
        <f t="shared" si="11"/>
        <v>46782.27498439666</v>
      </c>
      <c r="N60" s="18">
        <f>N58-N59</f>
        <v>16140.242739703335</v>
      </c>
      <c r="O60" s="18">
        <f>O58-O59</f>
        <v>19128.16524941</v>
      </c>
      <c r="P60" s="18">
        <f>P58-P59</f>
        <v>13505.818640223337</v>
      </c>
      <c r="Q60" s="18">
        <f>Q58-Q59</f>
        <v>48774.226629336685</v>
      </c>
    </row>
    <row r="61" spans="1:17" ht="12.75">
      <c r="A61" s="11" t="s">
        <v>67</v>
      </c>
      <c r="B61" s="12">
        <v>154.64278</v>
      </c>
      <c r="C61" s="12">
        <v>168.738993</v>
      </c>
      <c r="D61" s="12">
        <v>176.291761</v>
      </c>
      <c r="E61" s="13">
        <f>SUM(B61:D61)</f>
        <v>499.67353399999996</v>
      </c>
      <c r="F61" s="12">
        <v>190.466273</v>
      </c>
      <c r="G61" s="12">
        <v>167.721991</v>
      </c>
      <c r="H61" s="12">
        <v>162.19036</v>
      </c>
      <c r="I61" s="13">
        <f>SUM(F61:H61)</f>
        <v>520.378624</v>
      </c>
      <c r="J61" s="12">
        <v>183.703055</v>
      </c>
      <c r="K61" s="12">
        <v>173.20175</v>
      </c>
      <c r="L61" s="12">
        <v>189.62327662</v>
      </c>
      <c r="M61" s="13">
        <f>SUM(J61:L61)</f>
        <v>546.52808162</v>
      </c>
      <c r="N61" s="12">
        <v>202.077583</v>
      </c>
      <c r="O61" s="12">
        <v>214.2</v>
      </c>
      <c r="P61" s="12">
        <v>210.51683</v>
      </c>
      <c r="Q61" s="13">
        <f>SUM(N61:P61)</f>
        <v>626.794413</v>
      </c>
    </row>
    <row r="62" spans="1:17" ht="12.75">
      <c r="A62" s="11" t="s">
        <v>70</v>
      </c>
      <c r="B62" s="12">
        <v>154.6</v>
      </c>
      <c r="C62" s="12">
        <v>168.738993</v>
      </c>
      <c r="D62" s="12">
        <v>176.291761</v>
      </c>
      <c r="E62" s="13">
        <f t="shared" si="9"/>
        <v>499.63075399999997</v>
      </c>
      <c r="F62" s="12">
        <v>190.466273</v>
      </c>
      <c r="G62" s="12">
        <v>167.721991</v>
      </c>
      <c r="H62" s="12">
        <v>162.19036</v>
      </c>
      <c r="I62" s="13">
        <f>SUM(F62:H62)</f>
        <v>520.378624</v>
      </c>
      <c r="J62" s="12">
        <v>183.703055</v>
      </c>
      <c r="K62" s="12">
        <v>173.20175</v>
      </c>
      <c r="L62" s="12">
        <v>189.62327662</v>
      </c>
      <c r="M62" s="13">
        <f>SUM(J62:L62)</f>
        <v>546.52808162</v>
      </c>
      <c r="N62" s="12">
        <v>1255.468606</v>
      </c>
      <c r="O62" s="12">
        <v>489.1</v>
      </c>
      <c r="P62" s="12">
        <v>210.51683</v>
      </c>
      <c r="Q62" s="13">
        <f>SUM(N62:P62)</f>
        <v>1955.0854359999998</v>
      </c>
    </row>
    <row r="63" spans="1:17" ht="12.75">
      <c r="A63" s="11" t="s">
        <v>71</v>
      </c>
      <c r="B63" s="12">
        <v>1503.212627</v>
      </c>
      <c r="C63" s="12">
        <v>1570.720182</v>
      </c>
      <c r="D63" s="12">
        <v>588.00974</v>
      </c>
      <c r="E63" s="13">
        <f t="shared" si="9"/>
        <v>3661.942549</v>
      </c>
      <c r="F63" s="12">
        <v>1166.3817863</v>
      </c>
      <c r="G63" s="12">
        <v>793.618602</v>
      </c>
      <c r="H63" s="12">
        <v>310.238242</v>
      </c>
      <c r="I63" s="13">
        <f>SUM(F63:H63)</f>
        <v>2270.2386303</v>
      </c>
      <c r="J63" s="12">
        <v>715.81506093</v>
      </c>
      <c r="K63" s="12">
        <v>748.34503</v>
      </c>
      <c r="L63" s="12">
        <v>495.654707</v>
      </c>
      <c r="M63" s="13">
        <f>SUM(J63:L63)</f>
        <v>1959.81479793</v>
      </c>
      <c r="N63" s="12">
        <f>SUM(N61:N62)</f>
        <v>1457.546189</v>
      </c>
      <c r="O63" s="12">
        <f>SUM(O61:O62)</f>
        <v>703.3</v>
      </c>
      <c r="P63" s="12">
        <v>1182.642442</v>
      </c>
      <c r="Q63" s="13">
        <f>SUM(N63:P63)</f>
        <v>3343.488631</v>
      </c>
    </row>
    <row r="64" spans="1:17" ht="12.75">
      <c r="A64" s="19" t="s">
        <v>18</v>
      </c>
      <c r="B64" s="17">
        <v>15909.090003309997</v>
      </c>
      <c r="C64" s="17">
        <v>18375.310700220005</v>
      </c>
      <c r="D64" s="17">
        <v>14473.428797389999</v>
      </c>
      <c r="E64" s="18">
        <f t="shared" si="9"/>
        <v>48757.82950092</v>
      </c>
      <c r="F64" s="18">
        <f aca="true" t="shared" si="12" ref="F64:M64">F60+F61-F62+F63</f>
        <v>15512.578789119998</v>
      </c>
      <c r="G64" s="18">
        <f t="shared" si="12"/>
        <v>15691.494894633339</v>
      </c>
      <c r="H64" s="18">
        <f t="shared" si="12"/>
        <v>15413.83254226</v>
      </c>
      <c r="I64" s="18">
        <f t="shared" si="12"/>
        <v>46617.906226013314</v>
      </c>
      <c r="J64" s="18">
        <f t="shared" si="12"/>
        <v>13461.099018796664</v>
      </c>
      <c r="K64" s="18">
        <f t="shared" si="12"/>
        <v>16663.639470650003</v>
      </c>
      <c r="L64" s="18">
        <f t="shared" si="12"/>
        <v>18617.351292880005</v>
      </c>
      <c r="M64" s="18">
        <f t="shared" si="12"/>
        <v>48742.08978232666</v>
      </c>
      <c r="N64" s="18">
        <f>N60+N62</f>
        <v>17395.711345703334</v>
      </c>
      <c r="O64" s="18">
        <f>O60+O62</f>
        <v>19617.26524941</v>
      </c>
      <c r="P64" s="18">
        <f>P60+P63</f>
        <v>14688.461082223337</v>
      </c>
      <c r="Q64" s="18">
        <f>Q60+Q61-Q62+Q63</f>
        <v>50789.42423733669</v>
      </c>
    </row>
    <row r="65" spans="1:16" ht="14.25">
      <c r="A65" s="36" t="s">
        <v>135</v>
      </c>
      <c r="B65" s="15"/>
      <c r="C65" s="15"/>
      <c r="D65" s="15"/>
      <c r="E65" s="16"/>
      <c r="F65" s="1"/>
      <c r="G65" s="1"/>
      <c r="H65" s="1"/>
      <c r="J65" s="7"/>
      <c r="K65" s="7"/>
      <c r="L65" s="7"/>
      <c r="N65" s="7"/>
      <c r="O65" s="7"/>
      <c r="P65" s="7"/>
    </row>
    <row r="66" spans="1:16" ht="12.75">
      <c r="A66" s="14"/>
      <c r="B66" s="15"/>
      <c r="C66" s="15"/>
      <c r="D66" s="15"/>
      <c r="E66" s="16"/>
      <c r="N66" s="1"/>
      <c r="O66" s="1"/>
      <c r="P66" s="1"/>
    </row>
    <row r="67" spans="1:17" ht="15.75">
      <c r="A67" s="23" t="s">
        <v>142</v>
      </c>
      <c r="Q67" s="38" t="s">
        <v>153</v>
      </c>
    </row>
    <row r="68" spans="1:17" ht="12.75">
      <c r="A68" s="41" t="s">
        <v>109</v>
      </c>
      <c r="B68" s="39" t="s">
        <v>124</v>
      </c>
      <c r="C68" s="39"/>
      <c r="D68" s="39"/>
      <c r="E68" s="39"/>
      <c r="F68" s="39" t="s">
        <v>126</v>
      </c>
      <c r="G68" s="39"/>
      <c r="H68" s="39"/>
      <c r="I68" s="39"/>
      <c r="J68" s="39" t="s">
        <v>145</v>
      </c>
      <c r="K68" s="39"/>
      <c r="L68" s="39"/>
      <c r="M68" s="39"/>
      <c r="N68" s="39" t="s">
        <v>149</v>
      </c>
      <c r="O68" s="39"/>
      <c r="P68" s="39"/>
      <c r="Q68" s="39"/>
    </row>
    <row r="69" spans="1:17" ht="12.75">
      <c r="A69" s="41"/>
      <c r="B69" s="8" t="s">
        <v>98</v>
      </c>
      <c r="C69" s="8" t="s">
        <v>102</v>
      </c>
      <c r="D69" s="8" t="s">
        <v>103</v>
      </c>
      <c r="E69" s="8" t="s">
        <v>104</v>
      </c>
      <c r="F69" s="8" t="s">
        <v>127</v>
      </c>
      <c r="G69" s="8" t="s">
        <v>128</v>
      </c>
      <c r="H69" s="8" t="s">
        <v>129</v>
      </c>
      <c r="I69" s="8" t="s">
        <v>104</v>
      </c>
      <c r="J69" s="8" t="s">
        <v>146</v>
      </c>
      <c r="K69" s="8" t="s">
        <v>147</v>
      </c>
      <c r="L69" s="8" t="s">
        <v>148</v>
      </c>
      <c r="M69" s="8" t="s">
        <v>104</v>
      </c>
      <c r="N69" s="8" t="s">
        <v>150</v>
      </c>
      <c r="O69" s="8" t="s">
        <v>151</v>
      </c>
      <c r="P69" s="8" t="s">
        <v>152</v>
      </c>
      <c r="Q69" s="8" t="s">
        <v>104</v>
      </c>
    </row>
    <row r="70" spans="1:17" ht="12.75">
      <c r="A70" s="11" t="s">
        <v>90</v>
      </c>
      <c r="B70" s="12">
        <v>101707.95988566999</v>
      </c>
      <c r="C70" s="12">
        <v>101236.4853078</v>
      </c>
      <c r="D70" s="12">
        <v>107502.28329057999</v>
      </c>
      <c r="E70" s="13">
        <f aca="true" t="shared" si="13" ref="E70:E99">SUM(B70:D70)</f>
        <v>310446.72848404996</v>
      </c>
      <c r="F70" s="12">
        <v>101220.02120674998</v>
      </c>
      <c r="G70" s="12">
        <v>103998.90251374</v>
      </c>
      <c r="H70" s="12">
        <f>97483.85392327+0.101642000139691</f>
        <v>97483.95556527014</v>
      </c>
      <c r="I70" s="13">
        <f aca="true" t="shared" si="14" ref="I70:I91">SUM(F70:H70)</f>
        <v>302702.8792857601</v>
      </c>
      <c r="J70" s="12">
        <v>99871.01960839999</v>
      </c>
      <c r="K70" s="12">
        <v>90605.76078914</v>
      </c>
      <c r="L70" s="12">
        <v>92954.47911499001</v>
      </c>
      <c r="M70" s="13">
        <f aca="true" t="shared" si="15" ref="M70:M91">SUM(J70:L70)</f>
        <v>283431.25951253</v>
      </c>
      <c r="N70" s="12">
        <v>106081.10338825999</v>
      </c>
      <c r="O70" s="12">
        <v>108450.6</v>
      </c>
      <c r="P70" s="12">
        <v>113690.53334589998</v>
      </c>
      <c r="Q70" s="13">
        <f aca="true" t="shared" si="16" ref="Q70:Q91">SUM(N70:P70)</f>
        <v>328222.23673416</v>
      </c>
    </row>
    <row r="71" spans="1:17" ht="12.75">
      <c r="A71" s="11" t="s">
        <v>91</v>
      </c>
      <c r="B71" s="12">
        <v>4582.79376015</v>
      </c>
      <c r="C71" s="12">
        <v>4785.343946</v>
      </c>
      <c r="D71" s="12">
        <v>3168.59345045</v>
      </c>
      <c r="E71" s="13">
        <f t="shared" si="13"/>
        <v>12536.731156599999</v>
      </c>
      <c r="F71" s="12">
        <v>4562.337926539999</v>
      </c>
      <c r="G71" s="12">
        <v>4044.06219324</v>
      </c>
      <c r="H71" s="12">
        <v>3760.40423486</v>
      </c>
      <c r="I71" s="13">
        <f t="shared" si="14"/>
        <v>12366.804354639999</v>
      </c>
      <c r="J71" s="12">
        <v>3662.0286850499997</v>
      </c>
      <c r="K71" s="12">
        <v>3463.6658606399997</v>
      </c>
      <c r="L71" s="12">
        <v>2775.9984942</v>
      </c>
      <c r="M71" s="13">
        <f t="shared" si="15"/>
        <v>9901.69303989</v>
      </c>
      <c r="N71" s="12">
        <v>4313.192666840001</v>
      </c>
      <c r="O71" s="12">
        <v>3710.6</v>
      </c>
      <c r="P71" s="12">
        <v>4314.24136177</v>
      </c>
      <c r="Q71" s="13">
        <f t="shared" si="16"/>
        <v>12338.034028610002</v>
      </c>
    </row>
    <row r="72" spans="1:17" ht="12.75">
      <c r="A72" s="11" t="s">
        <v>23</v>
      </c>
      <c r="B72" s="12">
        <v>2661.421566</v>
      </c>
      <c r="C72" s="12">
        <v>2471.655476</v>
      </c>
      <c r="D72" s="12">
        <v>2178.477454</v>
      </c>
      <c r="E72" s="13">
        <f t="shared" si="13"/>
        <v>7311.554496</v>
      </c>
      <c r="F72" s="12">
        <v>2366.368075</v>
      </c>
      <c r="G72" s="12">
        <v>2392.33176537</v>
      </c>
      <c r="H72" s="12">
        <v>2706.8804609999997</v>
      </c>
      <c r="I72" s="13">
        <f t="shared" si="14"/>
        <v>7465.58030137</v>
      </c>
      <c r="J72" s="12">
        <v>1911.5602470000001</v>
      </c>
      <c r="K72" s="12">
        <v>2370.0837485499997</v>
      </c>
      <c r="L72" s="12">
        <v>2132.03647888</v>
      </c>
      <c r="M72" s="13">
        <f t="shared" si="15"/>
        <v>6413.68047443</v>
      </c>
      <c r="N72" s="12">
        <v>2549.5235250999995</v>
      </c>
      <c r="O72" s="12">
        <v>2855.99028591</v>
      </c>
      <c r="P72" s="12">
        <v>2423.635656</v>
      </c>
      <c r="Q72" s="13">
        <f t="shared" si="16"/>
        <v>7829.14946701</v>
      </c>
    </row>
    <row r="73" spans="1:17" ht="12.75">
      <c r="A73" s="11" t="s">
        <v>24</v>
      </c>
      <c r="B73" s="12">
        <v>6.22634906</v>
      </c>
      <c r="C73" s="12">
        <v>5.378643</v>
      </c>
      <c r="D73" s="12">
        <v>25.43427</v>
      </c>
      <c r="E73" s="13">
        <f t="shared" si="13"/>
        <v>37.03926206</v>
      </c>
      <c r="F73" s="12">
        <v>3.82663</v>
      </c>
      <c r="G73" s="12">
        <v>10.1215095</v>
      </c>
      <c r="H73" s="12">
        <v>7.60558825</v>
      </c>
      <c r="I73" s="13">
        <f t="shared" si="14"/>
        <v>21.55372775</v>
      </c>
      <c r="J73" s="12">
        <v>5.656034</v>
      </c>
      <c r="K73" s="12">
        <v>5.0386115</v>
      </c>
      <c r="L73" s="12">
        <v>5.244632</v>
      </c>
      <c r="M73" s="13">
        <f t="shared" si="15"/>
        <v>15.9392775</v>
      </c>
      <c r="N73" s="12">
        <v>6.197845</v>
      </c>
      <c r="O73" s="12">
        <v>7.279305</v>
      </c>
      <c r="P73" s="12">
        <v>4.808506</v>
      </c>
      <c r="Q73" s="13">
        <f t="shared" si="16"/>
        <v>18.285656</v>
      </c>
    </row>
    <row r="74" spans="1:17" ht="12.75">
      <c r="A74" s="11" t="s">
        <v>25</v>
      </c>
      <c r="B74" s="12">
        <v>5.172394</v>
      </c>
      <c r="C74" s="12">
        <v>6.089138</v>
      </c>
      <c r="D74" s="12">
        <v>0.748499</v>
      </c>
      <c r="E74" s="13">
        <f t="shared" si="13"/>
        <v>12.010031</v>
      </c>
      <c r="F74" s="12">
        <v>4.314687</v>
      </c>
      <c r="G74" s="12">
        <v>5.290075</v>
      </c>
      <c r="H74" s="12">
        <v>7.411951</v>
      </c>
      <c r="I74" s="13">
        <f t="shared" si="14"/>
        <v>17.016713000000003</v>
      </c>
      <c r="J74" s="12">
        <v>3.888108</v>
      </c>
      <c r="K74" s="12">
        <v>7.7184075199999995</v>
      </c>
      <c r="L74" s="12">
        <v>4.831737</v>
      </c>
      <c r="M74" s="13">
        <f t="shared" si="15"/>
        <v>16.43825252</v>
      </c>
      <c r="N74" s="12">
        <v>6.571817</v>
      </c>
      <c r="O74" s="12">
        <v>7.69428</v>
      </c>
      <c r="P74" s="12">
        <v>8.387882</v>
      </c>
      <c r="Q74" s="13">
        <f t="shared" si="16"/>
        <v>22.653979</v>
      </c>
    </row>
    <row r="75" spans="1:17" ht="12.75">
      <c r="A75" s="11" t="s">
        <v>26</v>
      </c>
      <c r="B75" s="12">
        <v>4.821162</v>
      </c>
      <c r="C75" s="12">
        <v>8.733594</v>
      </c>
      <c r="D75" s="12">
        <v>13.669105</v>
      </c>
      <c r="E75" s="13">
        <f t="shared" si="13"/>
        <v>27.223861</v>
      </c>
      <c r="F75" s="12">
        <v>5.249795</v>
      </c>
      <c r="G75" s="12">
        <v>3.358812</v>
      </c>
      <c r="H75" s="12">
        <v>4.85328449</v>
      </c>
      <c r="I75" s="13">
        <f t="shared" si="14"/>
        <v>13.46189149</v>
      </c>
      <c r="J75" s="12">
        <v>8.650992</v>
      </c>
      <c r="K75" s="12">
        <v>8.07685</v>
      </c>
      <c r="L75" s="12">
        <v>8.720898</v>
      </c>
      <c r="M75" s="13">
        <f t="shared" si="15"/>
        <v>25.44874</v>
      </c>
      <c r="N75" s="12">
        <v>6.736197</v>
      </c>
      <c r="O75" s="12">
        <v>6.918163</v>
      </c>
      <c r="P75" s="12">
        <v>6.984119</v>
      </c>
      <c r="Q75" s="13">
        <f t="shared" si="16"/>
        <v>20.638479</v>
      </c>
    </row>
    <row r="76" spans="1:17" ht="12.75">
      <c r="A76" s="11" t="s">
        <v>27</v>
      </c>
      <c r="B76" s="12">
        <v>485.8736266000001</v>
      </c>
      <c r="C76" s="12">
        <v>400.93257099999994</v>
      </c>
      <c r="D76" s="12">
        <v>557.56626895</v>
      </c>
      <c r="E76" s="13">
        <f t="shared" si="13"/>
        <v>1444.37246655</v>
      </c>
      <c r="F76" s="12">
        <v>603.42657064</v>
      </c>
      <c r="G76" s="12">
        <v>427.31354135</v>
      </c>
      <c r="H76" s="12">
        <v>533.25283834</v>
      </c>
      <c r="I76" s="13">
        <f t="shared" si="14"/>
        <v>1563.99295033</v>
      </c>
      <c r="J76" s="12">
        <v>458.29564550000003</v>
      </c>
      <c r="K76" s="12">
        <v>473.81189424999997</v>
      </c>
      <c r="L76" s="12">
        <v>426.31434244999997</v>
      </c>
      <c r="M76" s="13">
        <f t="shared" si="15"/>
        <v>1358.4218822</v>
      </c>
      <c r="N76" s="12">
        <v>400.66345327999994</v>
      </c>
      <c r="O76" s="12">
        <v>445.8295267</v>
      </c>
      <c r="P76" s="12">
        <v>518.5673157899998</v>
      </c>
      <c r="Q76" s="13">
        <f t="shared" si="16"/>
        <v>1365.0602957699998</v>
      </c>
    </row>
    <row r="77" spans="1:17" ht="12.75">
      <c r="A77" s="11" t="s">
        <v>28</v>
      </c>
      <c r="B77" s="12">
        <v>25.149131699999998</v>
      </c>
      <c r="C77" s="12">
        <v>112.234574</v>
      </c>
      <c r="D77" s="12">
        <v>89.407131</v>
      </c>
      <c r="E77" s="13">
        <f t="shared" si="13"/>
        <v>226.7908367</v>
      </c>
      <c r="F77" s="12">
        <v>97.52523199999999</v>
      </c>
      <c r="G77" s="12">
        <v>121.09639784999999</v>
      </c>
      <c r="H77" s="12">
        <v>123.4331672</v>
      </c>
      <c r="I77" s="13">
        <f t="shared" si="14"/>
        <v>342.05479705</v>
      </c>
      <c r="J77" s="12">
        <v>103.06619862000001</v>
      </c>
      <c r="K77" s="12">
        <v>79.452847</v>
      </c>
      <c r="L77" s="12">
        <v>88.4103</v>
      </c>
      <c r="M77" s="13">
        <f t="shared" si="15"/>
        <v>270.92934562000005</v>
      </c>
      <c r="N77" s="12">
        <v>90.908244</v>
      </c>
      <c r="O77" s="12">
        <v>70.63902417</v>
      </c>
      <c r="P77" s="12">
        <v>122.4466569</v>
      </c>
      <c r="Q77" s="13">
        <f t="shared" si="16"/>
        <v>283.99392507</v>
      </c>
    </row>
    <row r="78" spans="1:17" ht="12.75">
      <c r="A78" s="11" t="s">
        <v>29</v>
      </c>
      <c r="B78" s="12">
        <v>2020.2200197000002</v>
      </c>
      <c r="C78" s="12">
        <v>1846.72071346</v>
      </c>
      <c r="D78" s="12">
        <v>1810.0747433499998</v>
      </c>
      <c r="E78" s="13">
        <f t="shared" si="13"/>
        <v>5677.015476510001</v>
      </c>
      <c r="F78" s="12">
        <v>1974.83897</v>
      </c>
      <c r="G78" s="12">
        <v>2164.0225523999998</v>
      </c>
      <c r="H78" s="12">
        <v>2256.19505291</v>
      </c>
      <c r="I78" s="13">
        <f t="shared" si="14"/>
        <v>6395.05657531</v>
      </c>
      <c r="J78" s="12">
        <v>1775.36124277</v>
      </c>
      <c r="K78" s="12">
        <v>2217.32953745</v>
      </c>
      <c r="L78" s="12">
        <v>1894.1964769600002</v>
      </c>
      <c r="M78" s="13">
        <f t="shared" si="15"/>
        <v>5886.88725718</v>
      </c>
      <c r="N78" s="12">
        <v>1866.7965940000001</v>
      </c>
      <c r="O78" s="12">
        <v>2159.19553606</v>
      </c>
      <c r="P78" s="12">
        <v>1719.3725579700001</v>
      </c>
      <c r="Q78" s="13">
        <f t="shared" si="16"/>
        <v>5745.36468803</v>
      </c>
    </row>
    <row r="79" spans="1:17" ht="12.75">
      <c r="A79" s="11" t="s">
        <v>30</v>
      </c>
      <c r="B79" s="12">
        <v>1.941342</v>
      </c>
      <c r="C79" s="12">
        <v>1.839472</v>
      </c>
      <c r="D79" s="12">
        <v>1.55265</v>
      </c>
      <c r="E79" s="13">
        <f t="shared" si="13"/>
        <v>5.333464</v>
      </c>
      <c r="F79" s="12">
        <v>5.844773</v>
      </c>
      <c r="G79" s="12">
        <v>0.678596</v>
      </c>
      <c r="H79" s="12">
        <v>0.03015</v>
      </c>
      <c r="I79" s="13">
        <f t="shared" si="14"/>
        <v>6.553519</v>
      </c>
      <c r="J79" s="12">
        <v>0.17784</v>
      </c>
      <c r="K79" s="12">
        <v>3.18552602</v>
      </c>
      <c r="L79" s="12">
        <v>2.111648</v>
      </c>
      <c r="M79" s="13">
        <f t="shared" si="15"/>
        <v>5.47501402</v>
      </c>
      <c r="N79" s="12">
        <v>3.852758</v>
      </c>
      <c r="O79" s="12">
        <v>2.584509</v>
      </c>
      <c r="P79" s="12">
        <v>0.881328</v>
      </c>
      <c r="Q79" s="13">
        <f t="shared" si="16"/>
        <v>7.318595</v>
      </c>
    </row>
    <row r="80" spans="1:17" ht="12.75">
      <c r="A80" s="11" t="s">
        <v>31</v>
      </c>
      <c r="B80" s="12">
        <v>3710.6112727600002</v>
      </c>
      <c r="C80" s="12">
        <v>4113.7151032500005</v>
      </c>
      <c r="D80" s="12">
        <v>4311.772120199999</v>
      </c>
      <c r="E80" s="13">
        <f t="shared" si="13"/>
        <v>12136.098496210001</v>
      </c>
      <c r="F80" s="12">
        <v>4262.44027394</v>
      </c>
      <c r="G80" s="12">
        <v>3954.0795082399995</v>
      </c>
      <c r="H80" s="12">
        <v>3549.142241</v>
      </c>
      <c r="I80" s="13">
        <f t="shared" si="14"/>
        <v>11765.662023179999</v>
      </c>
      <c r="J80" s="12">
        <v>1397.057513</v>
      </c>
      <c r="K80" s="12">
        <v>3072.42542292</v>
      </c>
      <c r="L80" s="12">
        <v>2565.6609200000003</v>
      </c>
      <c r="M80" s="13">
        <f t="shared" si="15"/>
        <v>7035.1438559200005</v>
      </c>
      <c r="N80" s="12">
        <v>2286.675934</v>
      </c>
      <c r="O80" s="12">
        <v>3432.2217250000003</v>
      </c>
      <c r="P80" s="12">
        <v>4857.356075000001</v>
      </c>
      <c r="Q80" s="13">
        <f t="shared" si="16"/>
        <v>10576.253734000002</v>
      </c>
    </row>
    <row r="81" spans="1:17" ht="12.75">
      <c r="A81" s="11" t="s">
        <v>32</v>
      </c>
      <c r="B81" s="12">
        <v>1282.96711694</v>
      </c>
      <c r="C81" s="12">
        <v>1367.9055688899998</v>
      </c>
      <c r="D81" s="12">
        <v>1522.9068144199998</v>
      </c>
      <c r="E81" s="13">
        <f t="shared" si="13"/>
        <v>4173.77950025</v>
      </c>
      <c r="F81" s="12">
        <v>2046.4356744400002</v>
      </c>
      <c r="G81" s="12">
        <v>1905.6835280500004</v>
      </c>
      <c r="H81" s="12">
        <v>1686.6271492199999</v>
      </c>
      <c r="I81" s="13">
        <f t="shared" si="14"/>
        <v>5638.74635171</v>
      </c>
      <c r="J81" s="12">
        <v>1859.4197857899997</v>
      </c>
      <c r="K81" s="12">
        <v>1197.68904563</v>
      </c>
      <c r="L81" s="12">
        <v>1507.13825327</v>
      </c>
      <c r="M81" s="13">
        <f t="shared" si="15"/>
        <v>4564.24708469</v>
      </c>
      <c r="N81" s="12">
        <v>1652.97798945</v>
      </c>
      <c r="O81" s="12">
        <v>1366.1628854500002</v>
      </c>
      <c r="P81" s="12">
        <v>1638.8501752299996</v>
      </c>
      <c r="Q81" s="13">
        <f t="shared" si="16"/>
        <v>4657.99105013</v>
      </c>
    </row>
    <row r="82" spans="1:17" ht="12.75">
      <c r="A82" s="11" t="s">
        <v>33</v>
      </c>
      <c r="B82" s="12">
        <v>18.69666752</v>
      </c>
      <c r="C82" s="12">
        <v>20.210091</v>
      </c>
      <c r="D82" s="12">
        <v>24.675727</v>
      </c>
      <c r="E82" s="13">
        <f t="shared" si="13"/>
        <v>63.58248551999999</v>
      </c>
      <c r="F82" s="12">
        <v>30.513778</v>
      </c>
      <c r="G82" s="12">
        <v>31.451297670000002</v>
      </c>
      <c r="H82" s="12">
        <v>14.23939314</v>
      </c>
      <c r="I82" s="13">
        <f t="shared" si="14"/>
        <v>76.20446881000001</v>
      </c>
      <c r="J82" s="12">
        <v>22.216571730000002</v>
      </c>
      <c r="K82" s="12">
        <v>35.96845</v>
      </c>
      <c r="L82" s="12">
        <v>14.576354</v>
      </c>
      <c r="M82" s="13">
        <f t="shared" si="15"/>
        <v>72.76137573</v>
      </c>
      <c r="N82" s="12">
        <v>61.557312</v>
      </c>
      <c r="O82" s="12">
        <v>18.684462</v>
      </c>
      <c r="P82" s="12">
        <v>27.976743600000002</v>
      </c>
      <c r="Q82" s="13">
        <f t="shared" si="16"/>
        <v>108.21851760000001</v>
      </c>
    </row>
    <row r="83" spans="1:17" ht="12.75">
      <c r="A83" s="11" t="s">
        <v>34</v>
      </c>
      <c r="B83" s="12">
        <v>56.80409817999999</v>
      </c>
      <c r="C83" s="12">
        <v>36.42447444</v>
      </c>
      <c r="D83" s="12">
        <v>25.986674</v>
      </c>
      <c r="E83" s="13">
        <f t="shared" si="13"/>
        <v>119.21524661999999</v>
      </c>
      <c r="F83" s="12">
        <v>114.347899</v>
      </c>
      <c r="G83" s="12">
        <v>21.395911</v>
      </c>
      <c r="H83" s="12">
        <v>1674.065154</v>
      </c>
      <c r="I83" s="13">
        <f t="shared" si="14"/>
        <v>1809.8089639999998</v>
      </c>
      <c r="J83" s="12">
        <v>2861.2437185</v>
      </c>
      <c r="K83" s="12">
        <v>1305.00973425</v>
      </c>
      <c r="L83" s="12">
        <v>15.506769</v>
      </c>
      <c r="M83" s="13">
        <f t="shared" si="15"/>
        <v>4181.76022175</v>
      </c>
      <c r="N83" s="12">
        <v>37.585326</v>
      </c>
      <c r="O83" s="12">
        <v>40.421611</v>
      </c>
      <c r="P83" s="12">
        <v>28.6924368</v>
      </c>
      <c r="Q83" s="13">
        <f t="shared" si="16"/>
        <v>106.69937379999999</v>
      </c>
    </row>
    <row r="84" spans="1:17" ht="12.75">
      <c r="A84" s="11" t="s">
        <v>35</v>
      </c>
      <c r="B84" s="12">
        <v>3063.93275816</v>
      </c>
      <c r="C84" s="12">
        <v>2438.5587221799997</v>
      </c>
      <c r="D84" s="12">
        <v>2635.80701666</v>
      </c>
      <c r="E84" s="13">
        <f t="shared" si="13"/>
        <v>8138.298497</v>
      </c>
      <c r="F84" s="12">
        <v>2767.72834102</v>
      </c>
      <c r="G84" s="12">
        <v>2766.3313531800004</v>
      </c>
      <c r="H84" s="12">
        <v>2732.6440101900002</v>
      </c>
      <c r="I84" s="13">
        <f t="shared" si="14"/>
        <v>8266.70370439</v>
      </c>
      <c r="J84" s="12">
        <v>2533.1642813400003</v>
      </c>
      <c r="K84" s="12">
        <v>2660.47311513</v>
      </c>
      <c r="L84" s="12">
        <v>2829.6276835900003</v>
      </c>
      <c r="M84" s="13">
        <f t="shared" si="15"/>
        <v>8023.26508006</v>
      </c>
      <c r="N84" s="12">
        <v>3232.75662474</v>
      </c>
      <c r="O84" s="12">
        <v>2588.9277052899997</v>
      </c>
      <c r="P84" s="12">
        <v>2809.97490082</v>
      </c>
      <c r="Q84" s="13">
        <f t="shared" si="16"/>
        <v>8631.65923085</v>
      </c>
    </row>
    <row r="85" spans="1:17" ht="12.75">
      <c r="A85" s="11" t="s">
        <v>36</v>
      </c>
      <c r="B85" s="12">
        <v>6.966387</v>
      </c>
      <c r="C85" s="12">
        <v>21.126309</v>
      </c>
      <c r="D85" s="12">
        <v>6.347252</v>
      </c>
      <c r="E85" s="13">
        <f t="shared" si="13"/>
        <v>34.439948</v>
      </c>
      <c r="F85" s="12">
        <v>1.009174</v>
      </c>
      <c r="G85" s="12">
        <v>1.297664</v>
      </c>
      <c r="H85" s="12">
        <v>0.0038</v>
      </c>
      <c r="I85" s="13">
        <f t="shared" si="14"/>
        <v>2.310638</v>
      </c>
      <c r="J85" s="12">
        <v>3.271392</v>
      </c>
      <c r="K85" s="12">
        <v>1.651259</v>
      </c>
      <c r="L85" s="12">
        <v>2.143957</v>
      </c>
      <c r="M85" s="13">
        <f t="shared" si="15"/>
        <v>7.0666080000000004</v>
      </c>
      <c r="N85" s="12">
        <v>1.487084</v>
      </c>
      <c r="O85" s="12">
        <v>2.618998</v>
      </c>
      <c r="P85" s="12">
        <v>1.468293</v>
      </c>
      <c r="Q85" s="13">
        <f t="shared" si="16"/>
        <v>5.574375</v>
      </c>
    </row>
    <row r="86" spans="1:17" ht="12.75">
      <c r="A86" s="11" t="s">
        <v>37</v>
      </c>
      <c r="B86" s="12">
        <v>9.426943</v>
      </c>
      <c r="C86" s="12">
        <v>3.53021793</v>
      </c>
      <c r="D86" s="12">
        <v>3.980911</v>
      </c>
      <c r="E86" s="13">
        <f t="shared" si="13"/>
        <v>16.93807193</v>
      </c>
      <c r="F86" s="12">
        <v>142.85134745</v>
      </c>
      <c r="G86" s="12">
        <v>24.501478</v>
      </c>
      <c r="H86" s="12">
        <v>113.609691</v>
      </c>
      <c r="I86" s="13">
        <f t="shared" si="14"/>
        <v>280.96251644999995</v>
      </c>
      <c r="J86" s="12">
        <v>228.874792</v>
      </c>
      <c r="K86" s="12">
        <v>286.34861125</v>
      </c>
      <c r="L86" s="12">
        <v>26.169521149999998</v>
      </c>
      <c r="M86" s="13">
        <f t="shared" si="15"/>
        <v>541.3929244000001</v>
      </c>
      <c r="N86" s="12">
        <v>144.67446149999998</v>
      </c>
      <c r="O86" s="12">
        <v>10.31476465</v>
      </c>
      <c r="P86" s="12">
        <v>26.4757307</v>
      </c>
      <c r="Q86" s="13">
        <f t="shared" si="16"/>
        <v>181.46495684999996</v>
      </c>
    </row>
    <row r="87" spans="1:17" ht="12.75">
      <c r="A87" s="11" t="s">
        <v>38</v>
      </c>
      <c r="B87" s="12">
        <v>1.594291</v>
      </c>
      <c r="C87" s="12">
        <v>4.65851</v>
      </c>
      <c r="D87" s="12">
        <v>4.40122</v>
      </c>
      <c r="E87" s="13">
        <f t="shared" si="13"/>
        <v>10.654021</v>
      </c>
      <c r="F87" s="12">
        <v>9.612785</v>
      </c>
      <c r="G87" s="12">
        <v>6.246427</v>
      </c>
      <c r="H87" s="12">
        <v>2.29401</v>
      </c>
      <c r="I87" s="13">
        <f t="shared" si="14"/>
        <v>18.153222</v>
      </c>
      <c r="J87" s="12">
        <v>1.560995</v>
      </c>
      <c r="K87" s="12">
        <v>0.86265</v>
      </c>
      <c r="L87" s="12">
        <v>1.836</v>
      </c>
      <c r="M87" s="13">
        <f t="shared" si="15"/>
        <v>4.259645</v>
      </c>
      <c r="N87" s="12">
        <v>5.179782</v>
      </c>
      <c r="O87" s="12">
        <v>4.85494</v>
      </c>
      <c r="P87" s="12">
        <v>7.179038</v>
      </c>
      <c r="Q87" s="13">
        <f t="shared" si="16"/>
        <v>17.21376</v>
      </c>
    </row>
    <row r="88" spans="1:17" ht="12.75">
      <c r="A88" s="11" t="s">
        <v>39</v>
      </c>
      <c r="B88" s="12">
        <v>1.357905</v>
      </c>
      <c r="C88" s="12">
        <v>3.92391</v>
      </c>
      <c r="D88" s="12">
        <v>2.90067</v>
      </c>
      <c r="E88" s="13">
        <f t="shared" si="13"/>
        <v>8.182485</v>
      </c>
      <c r="F88" s="12">
        <v>2.78</v>
      </c>
      <c r="G88" s="12">
        <v>8.63286</v>
      </c>
      <c r="H88" s="12">
        <v>4.788292</v>
      </c>
      <c r="I88" s="13">
        <f t="shared" si="14"/>
        <v>16.201152</v>
      </c>
      <c r="J88" s="12">
        <v>4.81</v>
      </c>
      <c r="K88" s="12">
        <v>3.40537</v>
      </c>
      <c r="L88" s="12">
        <v>0.435</v>
      </c>
      <c r="M88" s="13">
        <f t="shared" si="15"/>
        <v>8.65037</v>
      </c>
      <c r="N88" s="12">
        <v>1.857572</v>
      </c>
      <c r="O88" s="12">
        <v>0.41</v>
      </c>
      <c r="P88" s="12">
        <v>1.49657</v>
      </c>
      <c r="Q88" s="13">
        <f t="shared" si="16"/>
        <v>3.7641419999999997</v>
      </c>
    </row>
    <row r="89" spans="1:17" ht="12.75">
      <c r="A89" s="11" t="s">
        <v>40</v>
      </c>
      <c r="B89" s="12">
        <v>10053.618090510001</v>
      </c>
      <c r="C89" s="12">
        <v>9891.36402437</v>
      </c>
      <c r="D89" s="12">
        <v>9578.107118349999</v>
      </c>
      <c r="E89" s="13">
        <f t="shared" si="13"/>
        <v>29523.08923323</v>
      </c>
      <c r="F89" s="12">
        <v>10282.499054949998</v>
      </c>
      <c r="G89" s="12">
        <v>8874.57364411</v>
      </c>
      <c r="H89" s="12">
        <v>8183.321723240002</v>
      </c>
      <c r="I89" s="13">
        <f t="shared" si="14"/>
        <v>27340.3944223</v>
      </c>
      <c r="J89" s="12">
        <v>1983.5753192600002</v>
      </c>
      <c r="K89" s="12">
        <v>3043.7741765799997</v>
      </c>
      <c r="L89" s="12">
        <v>3698.77612255</v>
      </c>
      <c r="M89" s="13">
        <f t="shared" si="15"/>
        <v>8726.12561839</v>
      </c>
      <c r="N89" s="12">
        <v>8279.31359578</v>
      </c>
      <c r="O89" s="12">
        <v>4747.793549919999</v>
      </c>
      <c r="P89" s="12">
        <v>3477.7532813000003</v>
      </c>
      <c r="Q89" s="13">
        <f t="shared" si="16"/>
        <v>16504.860427</v>
      </c>
    </row>
    <row r="90" spans="1:17" ht="12.75">
      <c r="A90" s="11" t="s">
        <v>41</v>
      </c>
      <c r="B90" s="12">
        <v>17.626605</v>
      </c>
      <c r="C90" s="12">
        <v>17.272288</v>
      </c>
      <c r="D90" s="12">
        <v>8.834196</v>
      </c>
      <c r="E90" s="13">
        <f t="shared" si="13"/>
        <v>43.733089</v>
      </c>
      <c r="F90" s="12">
        <v>7.153542</v>
      </c>
      <c r="G90" s="12">
        <v>39.021315</v>
      </c>
      <c r="H90" s="12">
        <v>5.591697</v>
      </c>
      <c r="I90" s="13">
        <f t="shared" si="14"/>
        <v>51.766554</v>
      </c>
      <c r="J90" s="12">
        <v>2.044037</v>
      </c>
      <c r="K90" s="12">
        <v>33.553962</v>
      </c>
      <c r="L90" s="12">
        <v>10.435781</v>
      </c>
      <c r="M90" s="13">
        <f t="shared" si="15"/>
        <v>46.03378</v>
      </c>
      <c r="N90" s="12">
        <v>12.520191</v>
      </c>
      <c r="O90" s="12">
        <v>2.660346</v>
      </c>
      <c r="P90" s="12">
        <v>40.455984</v>
      </c>
      <c r="Q90" s="13">
        <f t="shared" si="16"/>
        <v>55.636521</v>
      </c>
    </row>
    <row r="91" spans="1:17" ht="12.75">
      <c r="A91" s="11" t="s">
        <v>42</v>
      </c>
      <c r="B91" s="12">
        <v>0</v>
      </c>
      <c r="C91" s="12">
        <v>0</v>
      </c>
      <c r="D91" s="12">
        <v>0</v>
      </c>
      <c r="E91" s="13">
        <f t="shared" si="13"/>
        <v>0</v>
      </c>
      <c r="F91" s="12">
        <v>0</v>
      </c>
      <c r="G91" s="12">
        <v>0</v>
      </c>
      <c r="H91" s="12">
        <v>0</v>
      </c>
      <c r="I91" s="13">
        <f t="shared" si="14"/>
        <v>0</v>
      </c>
      <c r="J91" s="12">
        <v>0</v>
      </c>
      <c r="K91" s="12">
        <v>0</v>
      </c>
      <c r="L91" s="12">
        <v>0</v>
      </c>
      <c r="M91" s="13">
        <f t="shared" si="15"/>
        <v>0</v>
      </c>
      <c r="N91" s="12">
        <v>0</v>
      </c>
      <c r="O91" s="12">
        <v>0</v>
      </c>
      <c r="P91" s="12">
        <v>0</v>
      </c>
      <c r="Q91" s="13">
        <f t="shared" si="16"/>
        <v>0</v>
      </c>
    </row>
    <row r="92" spans="1:17" ht="12.75">
      <c r="A92" s="3" t="s">
        <v>154</v>
      </c>
      <c r="B92" s="17">
        <v>129725.18137194998</v>
      </c>
      <c r="C92" s="17">
        <v>128794.10265432</v>
      </c>
      <c r="D92" s="17">
        <v>133473.52658195997</v>
      </c>
      <c r="E92" s="18">
        <f t="shared" si="13"/>
        <v>391992.81060822995</v>
      </c>
      <c r="F92" s="17">
        <f aca="true" t="shared" si="17" ref="F92:M92">SUM(F70:F91)</f>
        <v>130511.12573572999</v>
      </c>
      <c r="G92" s="17">
        <f t="shared" si="17"/>
        <v>130800.3929427</v>
      </c>
      <c r="H92" s="17">
        <f t="shared" si="17"/>
        <v>124850.34945411014</v>
      </c>
      <c r="I92" s="17">
        <f t="shared" si="17"/>
        <v>386161.86813254014</v>
      </c>
      <c r="J92" s="17">
        <f t="shared" si="17"/>
        <v>118696.94300695998</v>
      </c>
      <c r="K92" s="17">
        <f t="shared" si="17"/>
        <v>110875.28586882997</v>
      </c>
      <c r="L92" s="17">
        <f t="shared" si="17"/>
        <v>110964.65048404002</v>
      </c>
      <c r="M92" s="17">
        <f t="shared" si="17"/>
        <v>340536.8793598299</v>
      </c>
      <c r="N92" s="17">
        <f>SUM(N70:N91)</f>
        <v>131042.13236094998</v>
      </c>
      <c r="O92" s="17">
        <f>SUM(O70:O91)</f>
        <v>129932.40161715001</v>
      </c>
      <c r="P92" s="17">
        <f>SUM(P70:P91)</f>
        <v>135727.53795778</v>
      </c>
      <c r="Q92" s="17">
        <f>SUM(Q70:Q91)</f>
        <v>396702.07193588</v>
      </c>
    </row>
    <row r="93" spans="1:17" ht="12.75">
      <c r="A93" s="11" t="s">
        <v>92</v>
      </c>
      <c r="B93" s="12">
        <v>227.9</v>
      </c>
      <c r="C93" s="12">
        <v>227.9</v>
      </c>
      <c r="D93" s="12">
        <v>272.7</v>
      </c>
      <c r="E93" s="13">
        <f t="shared" si="13"/>
        <v>728.5</v>
      </c>
      <c r="F93" s="12">
        <v>272.7</v>
      </c>
      <c r="G93" s="12">
        <v>792.7</v>
      </c>
      <c r="H93" s="12">
        <v>792.7</v>
      </c>
      <c r="I93" s="13">
        <f>SUM(F93:H93)</f>
        <v>1858.1000000000001</v>
      </c>
      <c r="J93" s="12">
        <v>792.7</v>
      </c>
      <c r="K93" s="12">
        <v>792.7</v>
      </c>
      <c r="L93" s="12">
        <v>792.7</v>
      </c>
      <c r="M93" s="13">
        <f>SUM(J93:L93)</f>
        <v>2378.1000000000004</v>
      </c>
      <c r="N93" s="12">
        <v>792.7</v>
      </c>
      <c r="O93" s="12">
        <v>792.7</v>
      </c>
      <c r="P93" s="12">
        <v>792.7</v>
      </c>
      <c r="Q93" s="13">
        <f>SUM(N93:P93)</f>
        <v>2378.1000000000004</v>
      </c>
    </row>
    <row r="94" spans="1:17" ht="12.75">
      <c r="A94" s="3" t="s">
        <v>155</v>
      </c>
      <c r="B94" s="17">
        <v>129497.28137194998</v>
      </c>
      <c r="C94" s="17">
        <v>128566.20265432</v>
      </c>
      <c r="D94" s="17">
        <v>133200.82658195996</v>
      </c>
      <c r="E94" s="18">
        <f t="shared" si="13"/>
        <v>391264.31060822995</v>
      </c>
      <c r="F94" s="17">
        <f aca="true" t="shared" si="18" ref="F94:M94">F92-F93</f>
        <v>130238.42573573</v>
      </c>
      <c r="G94" s="17">
        <f t="shared" si="18"/>
        <v>130007.6929427</v>
      </c>
      <c r="H94" s="17">
        <f t="shared" si="18"/>
        <v>124057.64945411014</v>
      </c>
      <c r="I94" s="17">
        <f t="shared" si="18"/>
        <v>384303.76813254016</v>
      </c>
      <c r="J94" s="17">
        <f t="shared" si="18"/>
        <v>117904.24300695998</v>
      </c>
      <c r="K94" s="17">
        <f t="shared" si="18"/>
        <v>110082.58586882998</v>
      </c>
      <c r="L94" s="17">
        <f t="shared" si="18"/>
        <v>110171.95048404002</v>
      </c>
      <c r="M94" s="17">
        <f t="shared" si="18"/>
        <v>338158.7793598299</v>
      </c>
      <c r="N94" s="17">
        <f>N92-N93</f>
        <v>130249.43236094998</v>
      </c>
      <c r="O94" s="17">
        <f>O92-O93</f>
        <v>129139.70161715001</v>
      </c>
      <c r="P94" s="17">
        <f>P92-P93</f>
        <v>134934.83795778</v>
      </c>
      <c r="Q94" s="17">
        <f>Q92-Q93</f>
        <v>394323.97193588</v>
      </c>
    </row>
    <row r="95" spans="1:17" ht="12.75">
      <c r="A95" s="11" t="s">
        <v>88</v>
      </c>
      <c r="B95" s="12">
        <v>490.28475581999993</v>
      </c>
      <c r="C95" s="12">
        <v>282.84649931</v>
      </c>
      <c r="D95" s="12">
        <v>347.99363869999996</v>
      </c>
      <c r="E95" s="13">
        <f t="shared" si="13"/>
        <v>1121.12489383</v>
      </c>
      <c r="F95" s="12">
        <v>393.56802704</v>
      </c>
      <c r="G95" s="12">
        <v>661.25049911</v>
      </c>
      <c r="H95" s="12">
        <v>313.37207121</v>
      </c>
      <c r="I95" s="13">
        <f>SUM(F95:H95)</f>
        <v>1368.19059736</v>
      </c>
      <c r="J95" s="12">
        <v>248.35316165</v>
      </c>
      <c r="K95" s="12">
        <v>269.93099036</v>
      </c>
      <c r="L95" s="12">
        <v>240.07387224999997</v>
      </c>
      <c r="M95" s="13">
        <f>SUM(J95:L95)</f>
        <v>758.3580242600001</v>
      </c>
      <c r="N95" s="12">
        <v>284.96716805</v>
      </c>
      <c r="O95" s="12">
        <v>319.4</v>
      </c>
      <c r="P95" s="12">
        <v>320.8398586299999</v>
      </c>
      <c r="Q95" s="13">
        <f>SUM(N95:P95)</f>
        <v>925.2070266799999</v>
      </c>
    </row>
    <row r="96" spans="1:17" ht="12.75">
      <c r="A96" s="11" t="s">
        <v>89</v>
      </c>
      <c r="B96" s="12">
        <v>3527.2275510900004</v>
      </c>
      <c r="C96" s="12">
        <v>3691.9045075900003</v>
      </c>
      <c r="D96" s="12">
        <v>3210.56853618</v>
      </c>
      <c r="E96" s="13">
        <f t="shared" si="13"/>
        <v>10429.700594860002</v>
      </c>
      <c r="F96" s="12">
        <v>3935.4932874899996</v>
      </c>
      <c r="G96" s="12">
        <v>3273.21417642</v>
      </c>
      <c r="H96" s="12">
        <v>3043.56036259</v>
      </c>
      <c r="I96" s="13">
        <f>SUM(F96:H96)</f>
        <v>10252.2678265</v>
      </c>
      <c r="J96" s="12">
        <v>5097.97951129</v>
      </c>
      <c r="K96" s="12">
        <v>3893.25177116</v>
      </c>
      <c r="L96" s="12">
        <v>3287.5720674599997</v>
      </c>
      <c r="M96" s="13">
        <f>SUM(J96:L96)</f>
        <v>12278.80334991</v>
      </c>
      <c r="N96" s="12">
        <v>3892.2132687300004</v>
      </c>
      <c r="O96" s="12">
        <v>4829.1</v>
      </c>
      <c r="P96" s="12">
        <v>4669.582873639999</v>
      </c>
      <c r="Q96" s="13">
        <f>SUM(N96:P96)</f>
        <v>13390.896142369998</v>
      </c>
    </row>
    <row r="97" spans="1:17" ht="12.75">
      <c r="A97" s="11" t="s">
        <v>131</v>
      </c>
      <c r="B97" s="12">
        <v>4017.5123069100005</v>
      </c>
      <c r="C97" s="12">
        <v>3974.7510069000004</v>
      </c>
      <c r="D97" s="12">
        <v>3558.56217488</v>
      </c>
      <c r="E97" s="13">
        <f t="shared" si="13"/>
        <v>11550.825488690001</v>
      </c>
      <c r="F97" s="12">
        <v>4329.061314529999</v>
      </c>
      <c r="G97" s="12">
        <v>3934.46467553</v>
      </c>
      <c r="H97" s="12">
        <v>3356.9324337999997</v>
      </c>
      <c r="I97" s="13">
        <f>SUM(F97:H97)</f>
        <v>11620.45842386</v>
      </c>
      <c r="J97" s="12">
        <v>5346.3326729400005</v>
      </c>
      <c r="K97" s="12">
        <v>4163.18276152</v>
      </c>
      <c r="L97" s="12">
        <v>3527.6459397099998</v>
      </c>
      <c r="M97" s="13">
        <f>SUM(J97:L97)</f>
        <v>13037.161374170002</v>
      </c>
      <c r="N97" s="12">
        <v>4177.1804367800005</v>
      </c>
      <c r="O97" s="12">
        <v>5148.5</v>
      </c>
      <c r="P97" s="12">
        <v>4990.422732269999</v>
      </c>
      <c r="Q97" s="13">
        <f>SUM(N97:P97)</f>
        <v>14316.103169049999</v>
      </c>
    </row>
    <row r="98" spans="1:17" ht="12.75">
      <c r="A98" s="11" t="s">
        <v>132</v>
      </c>
      <c r="B98" s="12">
        <v>1431.2020163600002</v>
      </c>
      <c r="C98" s="12">
        <v>1568.91097247</v>
      </c>
      <c r="D98" s="12">
        <v>2052.9709039</v>
      </c>
      <c r="E98" s="13">
        <f t="shared" si="13"/>
        <v>5053.08389273</v>
      </c>
      <c r="F98" s="12">
        <v>2865.0313941</v>
      </c>
      <c r="G98" s="12">
        <v>1371.6275569999998</v>
      </c>
      <c r="H98" s="12">
        <v>1545.86363376</v>
      </c>
      <c r="I98" s="13">
        <f>SUM(F98:H98)</f>
        <v>5782.52258486</v>
      </c>
      <c r="J98" s="12">
        <v>1271.2141464000001</v>
      </c>
      <c r="K98" s="12">
        <v>1728.6694664000001</v>
      </c>
      <c r="L98" s="12">
        <v>1547.1979728</v>
      </c>
      <c r="M98" s="13">
        <f>SUM(J98:L98)</f>
        <v>4547.0815856</v>
      </c>
      <c r="N98" s="12">
        <v>1502.6641242</v>
      </c>
      <c r="O98" s="12">
        <v>1311.1</v>
      </c>
      <c r="P98" s="12">
        <v>4689.4609683</v>
      </c>
      <c r="Q98" s="13">
        <f>SUM(N98:P98)</f>
        <v>7503.2250925</v>
      </c>
    </row>
    <row r="99" spans="1:17" ht="12.75">
      <c r="A99" s="19" t="s">
        <v>18</v>
      </c>
      <c r="B99" s="17">
        <v>130928.48338830998</v>
      </c>
      <c r="C99" s="17">
        <v>130135.11362679</v>
      </c>
      <c r="D99" s="17">
        <v>135253.79748585995</v>
      </c>
      <c r="E99" s="18">
        <f t="shared" si="13"/>
        <v>396317.3945009599</v>
      </c>
      <c r="F99" s="17">
        <f aca="true" t="shared" si="19" ref="F99:M99">F94+F95+F96-F97+F98</f>
        <v>133103.45712983</v>
      </c>
      <c r="G99" s="17">
        <f t="shared" si="19"/>
        <v>131379.3204997</v>
      </c>
      <c r="H99" s="17">
        <f t="shared" si="19"/>
        <v>125603.51308787015</v>
      </c>
      <c r="I99" s="17">
        <f t="shared" si="19"/>
        <v>390086.29071740014</v>
      </c>
      <c r="J99" s="17">
        <f t="shared" si="19"/>
        <v>119175.45715335998</v>
      </c>
      <c r="K99" s="17">
        <f t="shared" si="19"/>
        <v>111811.25533522996</v>
      </c>
      <c r="L99" s="17">
        <f t="shared" si="19"/>
        <v>111719.14845684002</v>
      </c>
      <c r="M99" s="17">
        <f t="shared" si="19"/>
        <v>342705.8609454299</v>
      </c>
      <c r="N99" s="17">
        <f>N94+N95+N96-N97+N98</f>
        <v>131752.09648515</v>
      </c>
      <c r="O99" s="17">
        <f>O94+O95+O96-O97+O98</f>
        <v>130450.80161715002</v>
      </c>
      <c r="P99" s="17">
        <f>P94+P95+P96-P97+P98</f>
        <v>139624.29892608</v>
      </c>
      <c r="Q99" s="17">
        <f>Q94+Q95+Q96-Q97+Q98</f>
        <v>401827.19702838</v>
      </c>
    </row>
    <row r="100" spans="1:16" ht="14.25">
      <c r="A100" s="36" t="s">
        <v>135</v>
      </c>
      <c r="B100" s="15"/>
      <c r="C100" s="15"/>
      <c r="D100" s="15"/>
      <c r="E100" s="16"/>
      <c r="J100" s="7"/>
      <c r="K100" s="7"/>
      <c r="L100" s="7"/>
      <c r="N100" s="7"/>
      <c r="O100" s="7"/>
      <c r="P100" s="7"/>
    </row>
    <row r="101" spans="1:5" ht="12.75">
      <c r="A101" s="14"/>
      <c r="B101" s="15"/>
      <c r="C101" s="15"/>
      <c r="D101" s="15"/>
      <c r="E101" s="16"/>
    </row>
    <row r="102" spans="1:17" ht="15.75">
      <c r="A102" s="23" t="s">
        <v>143</v>
      </c>
      <c r="Q102" s="38" t="s">
        <v>153</v>
      </c>
    </row>
    <row r="103" spans="1:17" ht="12.75">
      <c r="A103" s="41" t="s">
        <v>109</v>
      </c>
      <c r="B103" s="39" t="s">
        <v>124</v>
      </c>
      <c r="C103" s="39"/>
      <c r="D103" s="39"/>
      <c r="E103" s="39"/>
      <c r="F103" s="39" t="s">
        <v>126</v>
      </c>
      <c r="G103" s="39"/>
      <c r="H103" s="39"/>
      <c r="I103" s="39"/>
      <c r="J103" s="39" t="s">
        <v>145</v>
      </c>
      <c r="K103" s="39"/>
      <c r="L103" s="39"/>
      <c r="M103" s="39"/>
      <c r="N103" s="39" t="s">
        <v>149</v>
      </c>
      <c r="O103" s="39"/>
      <c r="P103" s="39"/>
      <c r="Q103" s="39"/>
    </row>
    <row r="104" spans="1:17" ht="12.75">
      <c r="A104" s="41"/>
      <c r="B104" s="8" t="s">
        <v>98</v>
      </c>
      <c r="C104" s="8" t="s">
        <v>102</v>
      </c>
      <c r="D104" s="8" t="s">
        <v>103</v>
      </c>
      <c r="E104" s="8" t="s">
        <v>104</v>
      </c>
      <c r="F104" s="8" t="s">
        <v>127</v>
      </c>
      <c r="G104" s="8" t="s">
        <v>128</v>
      </c>
      <c r="H104" s="8" t="s">
        <v>129</v>
      </c>
      <c r="I104" s="8" t="s">
        <v>104</v>
      </c>
      <c r="J104" s="8" t="s">
        <v>146</v>
      </c>
      <c r="K104" s="8" t="s">
        <v>147</v>
      </c>
      <c r="L104" s="8" t="s">
        <v>148</v>
      </c>
      <c r="M104" s="8" t="s">
        <v>104</v>
      </c>
      <c r="N104" s="8" t="s">
        <v>150</v>
      </c>
      <c r="O104" s="8" t="s">
        <v>151</v>
      </c>
      <c r="P104" s="8" t="s">
        <v>152</v>
      </c>
      <c r="Q104" s="8" t="s">
        <v>104</v>
      </c>
    </row>
    <row r="105" spans="1:17" ht="12.75">
      <c r="A105" s="3" t="s">
        <v>154</v>
      </c>
      <c r="B105" s="17">
        <f>'TaxItem Data 07-08'!B135</f>
        <v>82565.70461486</v>
      </c>
      <c r="C105" s="17">
        <f>'TaxItem Data 07-08'!C135</f>
        <v>91364.75530131001</v>
      </c>
      <c r="D105" s="17">
        <f>'TaxItem Data 07-08'!D135</f>
        <v>136733.80257614</v>
      </c>
      <c r="E105" s="18">
        <f>SUM(B105:D105)</f>
        <v>310664.26249231</v>
      </c>
      <c r="F105" s="17">
        <f>'TaxItem Data 07-08'!F135</f>
        <v>97921.92332331001</v>
      </c>
      <c r="G105" s="17">
        <f>'TaxItem Data 07-08'!G135</f>
        <v>97468.74916862001</v>
      </c>
      <c r="H105" s="17">
        <f>'TaxItem Data 07-08'!H135</f>
        <v>154286.70245704002</v>
      </c>
      <c r="I105" s="18">
        <f>SUM(F105:H105)</f>
        <v>349677.37494897004</v>
      </c>
      <c r="J105" s="17">
        <f>'TaxItem Data 07-08'!J135</f>
        <v>119428.85124752003</v>
      </c>
      <c r="K105" s="17">
        <f>'TaxItem Data 07-08'!K135</f>
        <v>97879.45250901999</v>
      </c>
      <c r="L105" s="17">
        <f>'TaxItem Data 07-08'!L135</f>
        <v>149838.55993087</v>
      </c>
      <c r="M105" s="18">
        <f>SUM(J105:L105)</f>
        <v>367146.86368741</v>
      </c>
      <c r="N105" s="17">
        <f>'TaxItem Data 07-08'!N135</f>
        <v>100027.88472574</v>
      </c>
      <c r="O105" s="17">
        <f>'TaxItem Data 07-08'!O135</f>
        <v>96694.4</v>
      </c>
      <c r="P105" s="17">
        <f>'TaxItem Data 07-08'!P135</f>
        <v>161825.50558077003</v>
      </c>
      <c r="Q105" s="18">
        <f>SUM(N105:P105)</f>
        <v>358547.79030651005</v>
      </c>
    </row>
    <row r="106" spans="1:17" ht="12.75">
      <c r="A106" s="11" t="s">
        <v>92</v>
      </c>
      <c r="B106" s="12">
        <f>'TaxItem Data 07-08'!B136+'TaxItem Data 07-08'!B137</f>
        <v>4308.9</v>
      </c>
      <c r="C106" s="12">
        <f>'TaxItem Data 07-08'!C136+'TaxItem Data 07-08'!C137</f>
        <v>4396.6</v>
      </c>
      <c r="D106" s="12">
        <f>'TaxItem Data 07-08'!D136+'TaxItem Data 07-08'!D137</f>
        <v>5238.13662892</v>
      </c>
      <c r="E106" s="13">
        <f>SUM(B106:D106)</f>
        <v>13943.63662892</v>
      </c>
      <c r="F106" s="12">
        <f>'TaxItem Data 07-08'!F136+'TaxItem Data 07-08'!F137</f>
        <v>5238.1</v>
      </c>
      <c r="G106" s="12">
        <f>'TaxItem Data 07-08'!G136+'TaxItem Data 07-08'!G137</f>
        <v>5238.1</v>
      </c>
      <c r="H106" s="12">
        <f>'TaxItem Data 07-08'!H136+'TaxItem Data 07-08'!H137</f>
        <v>5238.1</v>
      </c>
      <c r="I106" s="13">
        <f>SUM(F106:H106)</f>
        <v>15714.300000000001</v>
      </c>
      <c r="J106" s="12">
        <f>'TaxItem Data 07-08'!J136+'TaxItem Data 07-08'!J137</f>
        <v>5238.1</v>
      </c>
      <c r="K106" s="12">
        <f>'TaxItem Data 07-08'!K136+'TaxItem Data 07-08'!K137</f>
        <v>5238.097058263334</v>
      </c>
      <c r="L106" s="12">
        <f>'TaxItem Data 07-08'!L136+'TaxItem Data 07-08'!L137</f>
        <v>5238.1</v>
      </c>
      <c r="M106" s="13">
        <f>SUM(J106:L106)</f>
        <v>15714.297058263333</v>
      </c>
      <c r="N106" s="12">
        <f>'TaxItem Data 07-08'!N136+'TaxItem Data 07-08'!N137</f>
        <v>5238.1</v>
      </c>
      <c r="O106" s="12">
        <f>'TaxItem Data 07-08'!O136+'TaxItem Data 07-08'!O137</f>
        <v>5238.133333333333</v>
      </c>
      <c r="P106" s="12">
        <f>'TaxItem Data 07-08'!P136+'TaxItem Data 07-08'!P137</f>
        <v>5238.1</v>
      </c>
      <c r="Q106" s="13">
        <f>SUM(N106:P106)</f>
        <v>15714.333333333334</v>
      </c>
    </row>
    <row r="107" spans="1:17" ht="12.75">
      <c r="A107" s="3" t="s">
        <v>155</v>
      </c>
      <c r="B107" s="17">
        <f aca="true" t="shared" si="20" ref="B107:H107">B105-B106</f>
        <v>78256.80461486001</v>
      </c>
      <c r="C107" s="17">
        <f t="shared" si="20"/>
        <v>86968.15530131</v>
      </c>
      <c r="D107" s="17">
        <f t="shared" si="20"/>
        <v>131495.66594722</v>
      </c>
      <c r="E107" s="18">
        <f t="shared" si="20"/>
        <v>296720.62586339004</v>
      </c>
      <c r="F107" s="17">
        <f t="shared" si="20"/>
        <v>92683.82332331</v>
      </c>
      <c r="G107" s="17">
        <f t="shared" si="20"/>
        <v>92230.64916862</v>
      </c>
      <c r="H107" s="17">
        <f t="shared" si="20"/>
        <v>149048.60245704002</v>
      </c>
      <c r="I107" s="18">
        <f>SUM(F107:H107)</f>
        <v>333963.07494897</v>
      </c>
      <c r="J107" s="17">
        <f>J105-J106</f>
        <v>114190.75124752002</v>
      </c>
      <c r="K107" s="17">
        <f>K105-K106</f>
        <v>92641.35545075666</v>
      </c>
      <c r="L107" s="17">
        <f>L105-L106</f>
        <v>144600.45993086998</v>
      </c>
      <c r="M107" s="18">
        <f>SUM(J107:L107)</f>
        <v>351432.5666291467</v>
      </c>
      <c r="N107" s="17">
        <f>N105-N106</f>
        <v>94789.78472574</v>
      </c>
      <c r="O107" s="17">
        <f>O105-O106</f>
        <v>91456.26666666666</v>
      </c>
      <c r="P107" s="17">
        <f>P105-P106</f>
        <v>156587.40558077002</v>
      </c>
      <c r="Q107" s="18">
        <f>SUM(N107:P107)</f>
        <v>342833.4569731767</v>
      </c>
    </row>
    <row r="108" ht="14.25">
      <c r="A108" s="36" t="s">
        <v>135</v>
      </c>
    </row>
    <row r="111" ht="12.75">
      <c r="E111" s="6"/>
    </row>
  </sheetData>
  <mergeCells count="20">
    <mergeCell ref="N2:Q2"/>
    <mergeCell ref="N33:Q33"/>
    <mergeCell ref="N68:Q68"/>
    <mergeCell ref="N103:Q103"/>
    <mergeCell ref="F103:I103"/>
    <mergeCell ref="F68:I68"/>
    <mergeCell ref="F33:I33"/>
    <mergeCell ref="F2:I2"/>
    <mergeCell ref="A2:A3"/>
    <mergeCell ref="B2:E2"/>
    <mergeCell ref="A33:A34"/>
    <mergeCell ref="B33:E33"/>
    <mergeCell ref="A68:A69"/>
    <mergeCell ref="B68:E68"/>
    <mergeCell ref="A103:A104"/>
    <mergeCell ref="B103:E103"/>
    <mergeCell ref="J68:M68"/>
    <mergeCell ref="J103:M103"/>
    <mergeCell ref="J2:M2"/>
    <mergeCell ref="J33:M33"/>
  </mergeCells>
  <printOptions/>
  <pageMargins left="0.75" right="0.75" top="0.56" bottom="0.57" header="0.3" footer="0.5"/>
  <pageSetup fitToHeight="3" fitToWidth="1" horizontalDpi="300" verticalDpi="300" orientation="landscape" paperSize="9" scale="55" r:id="rId1"/>
  <headerFooter alignWithMargins="0">
    <oddHeader>&amp;C&amp;"Arial,Bold"&amp;12TANZANIA REVENUE AUTHORITY
Actual Revenue Collections (Quarterly) for 2007/08 by Regions</oddHeader>
  </headerFooter>
  <rowBreaks count="2" manualBreakCount="2">
    <brk id="31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 Data Warehouse</dc:creator>
  <cp:keywords/>
  <dc:description/>
  <cp:lastModifiedBy>EHezron</cp:lastModifiedBy>
  <cp:lastPrinted>2009-04-29T10:00:50Z</cp:lastPrinted>
  <dcterms:created xsi:type="dcterms:W3CDTF">2006-12-06T22:38:00Z</dcterms:created>
  <dcterms:modified xsi:type="dcterms:W3CDTF">2009-04-29T11:36:20Z</dcterms:modified>
  <cp:category/>
  <cp:version/>
  <cp:contentType/>
  <cp:contentStatus/>
</cp:coreProperties>
</file>