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935" tabRatio="604" activeTab="2"/>
  </bookViews>
  <sheets>
    <sheet name="Dept-01-02" sheetId="1" r:id="rId1"/>
    <sheet name="TaxItem-01-02" sheetId="2" r:id="rId2"/>
    <sheet name="Reg-01-02" sheetId="3" r:id="rId3"/>
  </sheets>
  <definedNames/>
  <calcPr fullCalcOnLoad="1"/>
</workbook>
</file>

<file path=xl/sharedStrings.xml><?xml version="1.0" encoding="utf-8"?>
<sst xmlns="http://schemas.openxmlformats.org/spreadsheetml/2006/main" count="406" uniqueCount="120">
  <si>
    <t>DEPARTMENT</t>
  </si>
  <si>
    <t>Income Tax</t>
  </si>
  <si>
    <t>VAT</t>
  </si>
  <si>
    <t>TOTAL</t>
  </si>
  <si>
    <t>Net collections</t>
  </si>
  <si>
    <t>Add:Treasury Voucher</t>
  </si>
  <si>
    <t>GRAND TOTAL</t>
  </si>
  <si>
    <t>July</t>
  </si>
  <si>
    <t>August</t>
  </si>
  <si>
    <t>September</t>
  </si>
  <si>
    <t>1st Quarter</t>
  </si>
  <si>
    <t>Limited Companies</t>
  </si>
  <si>
    <t>Parastatals</t>
  </si>
  <si>
    <t>Individuals</t>
  </si>
  <si>
    <t>Windfall Tax</t>
  </si>
  <si>
    <t>Capital Gains Tax</t>
  </si>
  <si>
    <t>Shipping Tax</t>
  </si>
  <si>
    <t>Transport</t>
  </si>
  <si>
    <t>Treasury Bills</t>
  </si>
  <si>
    <t>Rental Tax</t>
  </si>
  <si>
    <t>Gaming Tax</t>
  </si>
  <si>
    <t>Net Collections</t>
  </si>
  <si>
    <t>REGION</t>
  </si>
  <si>
    <t>Arusha</t>
  </si>
  <si>
    <t>Coast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</si>
  <si>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</si>
  <si>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</si>
  <si>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</si>
  <si>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</si>
  <si>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</si>
  <si>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</si>
  <si>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</si>
  <si>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</si>
  <si>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</si>
  <si>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</si>
  <si>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</si>
  <si>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Ruvuma</t>
  </si>
  <si>
    <t>Shinyanga</t>
  </si>
  <si>
    <t>Singida</t>
  </si>
  <si>
    <t>Tabora</t>
  </si>
  <si>
    <t>Tanga</t>
  </si>
  <si>
    <t>Rukwa</t>
  </si>
  <si>
    <t>Excise Duty- Local</t>
  </si>
  <si>
    <t>Beer</t>
  </si>
  <si>
    <t>Cigarettes</t>
  </si>
  <si>
    <t>Soft Drinks</t>
  </si>
  <si>
    <t>Spirits/Konyagi</t>
  </si>
  <si>
    <t>Mobile Phone</t>
  </si>
  <si>
    <t>S/Plastic bags</t>
  </si>
  <si>
    <t>Wine</t>
  </si>
  <si>
    <t>Other products</t>
  </si>
  <si>
    <t>Sub-Total</t>
  </si>
  <si>
    <t>Petroleum</t>
  </si>
  <si>
    <t>Textiles</t>
  </si>
  <si>
    <t>Soap &amp; Detergents</t>
  </si>
  <si>
    <t>Sugar</t>
  </si>
  <si>
    <t>Others</t>
  </si>
  <si>
    <t>Departure Charges</t>
  </si>
  <si>
    <t>Motor Vehicle Taxes</t>
  </si>
  <si>
    <t>Stamp Duty</t>
  </si>
  <si>
    <t>Non Tax Revenue</t>
  </si>
  <si>
    <t>Treasury Voucher</t>
  </si>
  <si>
    <t>Income Tax Department</t>
  </si>
  <si>
    <t>Customs and Excise Department</t>
  </si>
  <si>
    <t>Import Duty</t>
  </si>
  <si>
    <t>Excise Duty-Imports</t>
  </si>
  <si>
    <t>Excise Duty Petroleum</t>
  </si>
  <si>
    <t>Other Import charges</t>
  </si>
  <si>
    <t>Exports Duty</t>
  </si>
  <si>
    <t>NON-TAX  REVENUE</t>
  </si>
  <si>
    <t xml:space="preserve">Auction Sales </t>
  </si>
  <si>
    <t>Transit Fees</t>
  </si>
  <si>
    <t>Sales of Stores</t>
  </si>
  <si>
    <t>Printing &amp; Publications</t>
  </si>
  <si>
    <t>Customs Warehouse Rent</t>
  </si>
  <si>
    <t>Customs Agency Fees</t>
  </si>
  <si>
    <t>Other Collections</t>
  </si>
  <si>
    <t>PAYE</t>
  </si>
  <si>
    <t>Large Taxpayers Department</t>
  </si>
  <si>
    <t>October</t>
  </si>
  <si>
    <t>November</t>
  </si>
  <si>
    <t>December</t>
  </si>
  <si>
    <t>2nd Quarter</t>
  </si>
  <si>
    <t>January</t>
  </si>
  <si>
    <t>February</t>
  </si>
  <si>
    <t>March</t>
  </si>
  <si>
    <t>3rd Quarter</t>
  </si>
  <si>
    <t>VAT Department</t>
  </si>
  <si>
    <t>Destination inspection fees</t>
  </si>
  <si>
    <t>Customs and Excise</t>
  </si>
  <si>
    <t>Withholding Tax (Goods and Services)</t>
  </si>
  <si>
    <t>Withholding Tax Insurance Commission</t>
  </si>
  <si>
    <t>Withholding Tax Bank Interest</t>
  </si>
  <si>
    <t>Withholding Tax (IRMD)</t>
  </si>
  <si>
    <t>Skills and Development Levy</t>
  </si>
  <si>
    <t xml:space="preserve">Other Taxes Business-Licences </t>
  </si>
  <si>
    <t>Miscellaneous Collections</t>
  </si>
  <si>
    <t>VAT - Local</t>
  </si>
  <si>
    <t>VAT - Imports</t>
  </si>
  <si>
    <t>VAT - Petroleum</t>
  </si>
  <si>
    <t>Dar es Salaam</t>
  </si>
  <si>
    <t>Large Taxpayers</t>
  </si>
  <si>
    <t>Add: Treasury Voucher</t>
  </si>
  <si>
    <t>Less: Transfers to refunds A/C &amp; VETA</t>
  </si>
  <si>
    <t>TAX ITEM</t>
  </si>
  <si>
    <t>Total</t>
  </si>
  <si>
    <t>April</t>
  </si>
  <si>
    <t>May</t>
  </si>
  <si>
    <t>June</t>
  </si>
  <si>
    <t>4th Quarter</t>
  </si>
  <si>
    <t>Excise Duty - Local</t>
  </si>
  <si>
    <t>Stamp duty</t>
  </si>
  <si>
    <t>Corporate Taxes</t>
  </si>
  <si>
    <t>Other Withholding Taxes</t>
  </si>
  <si>
    <t>Energy Fund</t>
  </si>
  <si>
    <t>Fuel Levy/Road Toll</t>
  </si>
  <si>
    <t>Source: Tanzania Revenue Authority</t>
  </si>
  <si>
    <t>Million TShs</t>
  </si>
  <si>
    <t>Departmental actual revenue collections in quarterly for 2001/02</t>
  </si>
  <si>
    <t>Non-Tax Revenue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</si>
</sst>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#,##0.0_ ;[Red]\-#,##0.0\ "/>
    <numFmt numFmtId="175" formatCode="_(* #,##0.0_);_(* \(#,##0.0\);_(* &quot;-&quot;??_);_(@_)"/>
    <numFmt numFmtId="176" formatCode="_-* #,##0.0_-;\-* #,##0.0_-;_-* &quot;-&quot;?_-;_-@_-"/>
    <numFmt numFmtId="177" formatCode="#,##0_ ;\-#,##0\ "/>
    <numFmt numFmtId="178" formatCode="#,##0.0_ ;\-#,##0.0\ "/>
    <numFmt numFmtId="179" formatCode="_-* #,##0_-;\-* #,##0_-;_-* &quot;-&quot;?_-;_-@_-"/>
    <numFmt numFmtId="180" formatCode="#,##0.0"/>
    <numFmt numFmtId="181" formatCode="_(* #,##0.0_);_(* \(#,##0.0\);_(* &quot;-&quot;?_);_(@_)"/>
    <numFmt numFmtId="182" formatCode="#,##0.0;[Red]#,##0.0"/>
    <numFmt numFmtId="183" formatCode="0.0"/>
    <numFmt numFmtId="184" formatCode="0.0%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</fonts>
  <fills count="6">
    <fill>
      <patternFill/>
    </fill>
    <fill>
      <patternFill patternType="gray125"/>
    </fill>
    <fill>
      <patternFill patternType="lightGray">
        <bgColor indexed="9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2" borderId="1" xfId="0" applyFont="1" applyFill="1" applyBorder="1" applyAlignment="1" quotePrefix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72" fontId="0" fillId="0" borderId="1" xfId="15" applyNumberFormat="1" applyFont="1" applyBorder="1" applyAlignment="1">
      <alignment vertical="center"/>
    </xf>
    <xf numFmtId="172" fontId="0" fillId="0" borderId="1" xfId="15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0" fontId="3" fillId="0" borderId="1" xfId="0" applyFont="1" applyBorder="1" applyAlignment="1">
      <alignment vertical="center"/>
    </xf>
    <xf numFmtId="172" fontId="3" fillId="0" borderId="1" xfId="15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72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17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4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15" applyNumberFormat="1" applyFont="1" applyAlignment="1">
      <alignment/>
    </xf>
    <xf numFmtId="43" fontId="0" fillId="0" borderId="0" xfId="15" applyFont="1" applyAlignment="1">
      <alignment/>
    </xf>
    <xf numFmtId="43" fontId="0" fillId="0" borderId="0" xfId="15" applyNumberFormat="1" applyFont="1" applyAlignment="1">
      <alignment/>
    </xf>
    <xf numFmtId="173" fontId="0" fillId="0" borderId="0" xfId="15" applyNumberFormat="1" applyFont="1" applyAlignment="1">
      <alignment/>
    </xf>
    <xf numFmtId="10" fontId="0" fillId="0" borderId="0" xfId="21" applyNumberFormat="1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176" fontId="0" fillId="0" borderId="1" xfId="0" applyNumberFormat="1" applyFont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1" xfId="0" applyFont="1" applyBorder="1" applyAlignment="1" quotePrefix="1">
      <alignment horizontal="left" wrapText="1"/>
    </xf>
    <xf numFmtId="176" fontId="3" fillId="0" borderId="1" xfId="0" applyNumberFormat="1" applyFont="1" applyBorder="1" applyAlignment="1">
      <alignment/>
    </xf>
    <xf numFmtId="172" fontId="3" fillId="0" borderId="0" xfId="15" applyNumberFormat="1" applyFont="1" applyAlignment="1">
      <alignment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176" fontId="3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Continuous"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4" borderId="2" xfId="0" applyFont="1" applyFill="1" applyBorder="1" applyAlignment="1" quotePrefix="1">
      <alignment horizontal="right"/>
    </xf>
    <xf numFmtId="0" fontId="0" fillId="4" borderId="1" xfId="0" applyFont="1" applyFill="1" applyBorder="1" applyAlignment="1" quotePrefix="1">
      <alignment horizontal="right"/>
    </xf>
    <xf numFmtId="0" fontId="0" fillId="4" borderId="1" xfId="0" applyFont="1" applyFill="1" applyBorder="1" applyAlignment="1">
      <alignment horizontal="centerContinuous"/>
    </xf>
    <xf numFmtId="172" fontId="0" fillId="4" borderId="1" xfId="15" applyNumberFormat="1" applyFont="1" applyFill="1" applyBorder="1" applyAlignment="1" quotePrefix="1">
      <alignment horizontal="right"/>
    </xf>
    <xf numFmtId="172" fontId="0" fillId="0" borderId="2" xfId="15" applyNumberFormat="1" applyFont="1" applyBorder="1" applyAlignment="1" quotePrefix="1">
      <alignment horizontal="right"/>
    </xf>
    <xf numFmtId="172" fontId="0" fillId="0" borderId="1" xfId="15" applyNumberFormat="1" applyFont="1" applyBorder="1" applyAlignment="1" quotePrefix="1">
      <alignment horizontal="right"/>
    </xf>
    <xf numFmtId="0" fontId="0" fillId="0" borderId="1" xfId="0" applyFont="1" applyBorder="1" applyAlignment="1">
      <alignment horizontal="left"/>
    </xf>
    <xf numFmtId="43" fontId="0" fillId="0" borderId="1" xfId="15" applyFont="1" applyBorder="1" applyAlignment="1">
      <alignment/>
    </xf>
    <xf numFmtId="172" fontId="0" fillId="0" borderId="2" xfId="15" applyNumberFormat="1" applyFont="1" applyBorder="1" applyAlignment="1">
      <alignment horizontal="right"/>
    </xf>
    <xf numFmtId="172" fontId="3" fillId="0" borderId="2" xfId="15" applyNumberFormat="1" applyFont="1" applyBorder="1" applyAlignment="1">
      <alignment/>
    </xf>
    <xf numFmtId="172" fontId="3" fillId="0" borderId="1" xfId="15" applyNumberFormat="1" applyFont="1" applyBorder="1" applyAlignment="1">
      <alignment/>
    </xf>
    <xf numFmtId="0" fontId="0" fillId="0" borderId="1" xfId="0" applyFont="1" applyBorder="1" applyAlignment="1">
      <alignment horizontal="left" wrapText="1"/>
    </xf>
    <xf numFmtId="43" fontId="0" fillId="4" borderId="2" xfId="15" applyFont="1" applyFill="1" applyBorder="1" applyAlignment="1" quotePrefix="1">
      <alignment horizontal="right"/>
    </xf>
    <xf numFmtId="182" fontId="0" fillId="4" borderId="1" xfId="0" applyNumberFormat="1" applyFont="1" applyFill="1" applyBorder="1" applyAlignment="1" quotePrefix="1">
      <alignment horizontal="right"/>
    </xf>
    <xf numFmtId="172" fontId="3" fillId="0" borderId="2" xfId="15" applyNumberFormat="1" applyFont="1" applyBorder="1" applyAlignment="1">
      <alignment horizontal="right"/>
    </xf>
    <xf numFmtId="172" fontId="3" fillId="0" borderId="1" xfId="15" applyNumberFormat="1" applyFont="1" applyBorder="1" applyAlignment="1">
      <alignment horizontal="right"/>
    </xf>
    <xf numFmtId="0" fontId="0" fillId="0" borderId="6" xfId="0" applyFont="1" applyBorder="1" applyAlignment="1" quotePrefix="1">
      <alignment horizontal="left" wrapText="1"/>
    </xf>
    <xf numFmtId="172" fontId="0" fillId="0" borderId="1" xfId="15" applyNumberFormat="1" applyFont="1" applyBorder="1" applyAlignment="1">
      <alignment horizontal="right"/>
    </xf>
    <xf numFmtId="0" fontId="0" fillId="0" borderId="1" xfId="0" applyFont="1" applyBorder="1" applyAlignment="1">
      <alignment vertical="top" wrapText="1"/>
    </xf>
    <xf numFmtId="172" fontId="3" fillId="0" borderId="2" xfId="15" applyNumberFormat="1" applyFont="1" applyBorder="1" applyAlignment="1" quotePrefix="1">
      <alignment horizontal="right"/>
    </xf>
    <xf numFmtId="172" fontId="3" fillId="0" borderId="1" xfId="15" applyNumberFormat="1" applyFont="1" applyBorder="1" applyAlignment="1" quotePrefix="1">
      <alignment horizontal="right"/>
    </xf>
    <xf numFmtId="0" fontId="3" fillId="0" borderId="2" xfId="0" applyFont="1" applyBorder="1" applyAlignment="1">
      <alignment/>
    </xf>
    <xf numFmtId="172" fontId="0" fillId="0" borderId="2" xfId="15" applyNumberFormat="1" applyFont="1" applyBorder="1" applyAlignment="1">
      <alignment/>
    </xf>
    <xf numFmtId="176" fontId="0" fillId="0" borderId="1" xfId="15" applyNumberFormat="1" applyFont="1" applyBorder="1" applyAlignment="1" quotePrefix="1">
      <alignment horizontal="right"/>
    </xf>
    <xf numFmtId="176" fontId="3" fillId="0" borderId="1" xfId="15" applyNumberFormat="1" applyFont="1" applyBorder="1" applyAlignment="1" quotePrefix="1">
      <alignment horizontal="right"/>
    </xf>
    <xf numFmtId="176" fontId="0" fillId="0" borderId="1" xfId="15" applyNumberFormat="1" applyFont="1" applyBorder="1" applyAlignment="1">
      <alignment horizontal="right"/>
    </xf>
    <xf numFmtId="1" fontId="0" fillId="4" borderId="1" xfId="0" applyNumberFormat="1" applyFont="1" applyFill="1" applyBorder="1" applyAlignment="1">
      <alignment horizontal="center"/>
    </xf>
    <xf numFmtId="172" fontId="0" fillId="0" borderId="1" xfId="15" applyNumberFormat="1" applyFont="1" applyFill="1" applyBorder="1" applyAlignment="1" quotePrefix="1">
      <alignment horizontal="right"/>
    </xf>
    <xf numFmtId="43" fontId="0" fillId="0" borderId="1" xfId="15" applyFont="1" applyBorder="1" applyAlignment="1" quotePrefix="1">
      <alignment horizontal="right"/>
    </xf>
    <xf numFmtId="176" fontId="3" fillId="0" borderId="1" xfId="15" applyNumberFormat="1" applyFont="1" applyBorder="1" applyAlignment="1">
      <alignment/>
    </xf>
    <xf numFmtId="0" fontId="0" fillId="0" borderId="6" xfId="0" applyFont="1" applyBorder="1" applyAlignment="1">
      <alignment horizontal="left" wrapText="1"/>
    </xf>
    <xf numFmtId="43" fontId="0" fillId="0" borderId="1" xfId="15" applyFont="1" applyBorder="1" applyAlignment="1">
      <alignment horizontal="center"/>
    </xf>
    <xf numFmtId="172" fontId="0" fillId="0" borderId="1" xfId="15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/>
    </xf>
    <xf numFmtId="0" fontId="8" fillId="0" borderId="1" xfId="0" applyFont="1" applyBorder="1" applyAlignment="1">
      <alignment wrapText="1"/>
    </xf>
    <xf numFmtId="172" fontId="3" fillId="0" borderId="1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0" fontId="7" fillId="3" borderId="7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view="pageBreakPreview" zoomScaleSheetLayoutView="100" workbookViewId="0" topLeftCell="A1">
      <selection activeCell="A12" sqref="A12"/>
    </sheetView>
  </sheetViews>
  <sheetFormatPr defaultColWidth="9.140625" defaultRowHeight="12.75"/>
  <cols>
    <col min="1" max="1" width="29.7109375" style="1" customWidth="1"/>
    <col min="2" max="17" width="11.7109375" style="1" customWidth="1"/>
    <col min="18" max="16384" width="9.140625" style="1" customWidth="1"/>
  </cols>
  <sheetData>
    <row r="1" spans="1:17" ht="15.75">
      <c r="A1" s="36" t="s">
        <v>118</v>
      </c>
      <c r="Q1" s="35" t="s">
        <v>117</v>
      </c>
    </row>
    <row r="2" spans="1:17" ht="12.75" customHeight="1">
      <c r="A2" s="3" t="s">
        <v>0</v>
      </c>
      <c r="B2" s="4" t="s">
        <v>10</v>
      </c>
      <c r="C2" s="5"/>
      <c r="D2" s="5"/>
      <c r="E2" s="6"/>
      <c r="F2" s="7" t="s">
        <v>82</v>
      </c>
      <c r="G2" s="7"/>
      <c r="H2" s="7"/>
      <c r="I2" s="7"/>
      <c r="J2" s="7" t="s">
        <v>86</v>
      </c>
      <c r="K2" s="7"/>
      <c r="L2" s="7"/>
      <c r="M2" s="7"/>
      <c r="N2" s="7" t="s">
        <v>109</v>
      </c>
      <c r="O2" s="7"/>
      <c r="P2" s="7"/>
      <c r="Q2" s="7"/>
    </row>
    <row r="3" spans="1:17" ht="15" customHeight="1">
      <c r="A3" s="3"/>
      <c r="B3" s="8" t="s">
        <v>7</v>
      </c>
      <c r="C3" s="9" t="s">
        <v>8</v>
      </c>
      <c r="D3" s="9" t="s">
        <v>9</v>
      </c>
      <c r="E3" s="10" t="s">
        <v>105</v>
      </c>
      <c r="F3" s="11" t="s">
        <v>79</v>
      </c>
      <c r="G3" s="11" t="s">
        <v>80</v>
      </c>
      <c r="H3" s="11" t="s">
        <v>81</v>
      </c>
      <c r="I3" s="12" t="s">
        <v>105</v>
      </c>
      <c r="J3" s="13" t="s">
        <v>83</v>
      </c>
      <c r="K3" s="13" t="s">
        <v>84</v>
      </c>
      <c r="L3" s="13" t="s">
        <v>85</v>
      </c>
      <c r="M3" s="12" t="s">
        <v>105</v>
      </c>
      <c r="N3" s="13" t="s">
        <v>106</v>
      </c>
      <c r="O3" s="13" t="s">
        <v>107</v>
      </c>
      <c r="P3" s="13" t="s">
        <v>108</v>
      </c>
      <c r="Q3" s="14" t="s">
        <v>105</v>
      </c>
    </row>
    <row r="4" spans="1:17" ht="15" customHeight="1">
      <c r="A4" s="15" t="s">
        <v>1</v>
      </c>
      <c r="B4" s="16">
        <v>13481.511000000006</v>
      </c>
      <c r="C4" s="16">
        <v>18876.5</v>
      </c>
      <c r="D4" s="16">
        <v>23694.7</v>
      </c>
      <c r="E4" s="16">
        <f>SUM(B4:D4)</f>
        <v>56052.71100000001</v>
      </c>
      <c r="F4" s="17">
        <v>17899.3</v>
      </c>
      <c r="G4" s="17">
        <v>12026.4</v>
      </c>
      <c r="H4" s="17">
        <v>16089.7</v>
      </c>
      <c r="I4" s="17">
        <f>SUM(F4:H4)</f>
        <v>46015.399999999994</v>
      </c>
      <c r="J4" s="17">
        <v>11795</v>
      </c>
      <c r="K4" s="17">
        <v>11772.4</v>
      </c>
      <c r="L4" s="17">
        <v>16281.9</v>
      </c>
      <c r="M4" s="18">
        <f>SUM(J4:L4)</f>
        <v>39849.3</v>
      </c>
      <c r="N4" s="17">
        <v>11701</v>
      </c>
      <c r="O4" s="17">
        <v>13357.2</v>
      </c>
      <c r="P4" s="17">
        <v>17077.2</v>
      </c>
      <c r="Q4" s="18">
        <f>SUM(N4:P4)</f>
        <v>42135.4</v>
      </c>
    </row>
    <row r="5" spans="1:17" ht="15" customHeight="1">
      <c r="A5" s="15" t="s">
        <v>2</v>
      </c>
      <c r="B5" s="16">
        <v>22048.18</v>
      </c>
      <c r="C5" s="16">
        <v>19101.3</v>
      </c>
      <c r="D5" s="16">
        <v>19277.6</v>
      </c>
      <c r="E5" s="16">
        <f>SUM(B5:D5)</f>
        <v>60427.079999999994</v>
      </c>
      <c r="F5" s="17">
        <v>22855</v>
      </c>
      <c r="G5" s="17">
        <v>8522.7</v>
      </c>
      <c r="H5" s="17">
        <v>8103</v>
      </c>
      <c r="I5" s="17">
        <f>SUM(F5:H5)</f>
        <v>39480.7</v>
      </c>
      <c r="J5" s="17">
        <v>8622.1</v>
      </c>
      <c r="K5" s="17">
        <v>8436.6</v>
      </c>
      <c r="L5" s="17">
        <v>8613.6</v>
      </c>
      <c r="M5" s="18">
        <f aca="true" t="shared" si="0" ref="M5:M11">SUM(J5:L5)</f>
        <v>25672.300000000003</v>
      </c>
      <c r="N5" s="17">
        <v>10339.7</v>
      </c>
      <c r="O5" s="17">
        <v>8575.3</v>
      </c>
      <c r="P5" s="17">
        <v>9232.5</v>
      </c>
      <c r="Q5" s="18">
        <f>SUM(N5:P5)</f>
        <v>28147.5</v>
      </c>
    </row>
    <row r="6" spans="1:17" ht="15" customHeight="1">
      <c r="A6" s="15" t="s">
        <v>89</v>
      </c>
      <c r="B6" s="16">
        <v>36746.23499999999</v>
      </c>
      <c r="C6" s="16">
        <v>38288.6</v>
      </c>
      <c r="D6" s="16">
        <v>39693.4</v>
      </c>
      <c r="E6" s="16">
        <f>SUM(B6:D6)</f>
        <v>114728.23499999999</v>
      </c>
      <c r="F6" s="17">
        <v>40853.355394999984</v>
      </c>
      <c r="G6" s="17">
        <v>40583.3</v>
      </c>
      <c r="H6" s="17">
        <v>34140</v>
      </c>
      <c r="I6" s="17">
        <f>SUM(F6:H6)</f>
        <v>115576.65539499998</v>
      </c>
      <c r="J6" s="17">
        <v>39727.4</v>
      </c>
      <c r="K6" s="17">
        <v>34801.9</v>
      </c>
      <c r="L6" s="17">
        <v>32976.9</v>
      </c>
      <c r="M6" s="18">
        <f t="shared" si="0"/>
        <v>107506.20000000001</v>
      </c>
      <c r="N6" s="17">
        <v>38659.1</v>
      </c>
      <c r="O6" s="17">
        <v>37815.4</v>
      </c>
      <c r="P6" s="17">
        <v>42424.6</v>
      </c>
      <c r="Q6" s="18">
        <f>SUM(N6:P6)</f>
        <v>118899.1</v>
      </c>
    </row>
    <row r="7" spans="1:17" ht="15" customHeight="1">
      <c r="A7" s="15" t="s">
        <v>101</v>
      </c>
      <c r="B7" s="16">
        <v>0</v>
      </c>
      <c r="C7" s="16">
        <v>0</v>
      </c>
      <c r="D7" s="16">
        <v>0</v>
      </c>
      <c r="E7" s="16">
        <f>SUM(B7:D7)</f>
        <v>0</v>
      </c>
      <c r="F7" s="17">
        <v>0</v>
      </c>
      <c r="G7" s="17">
        <v>20462.2</v>
      </c>
      <c r="H7" s="17">
        <v>27388.7</v>
      </c>
      <c r="I7" s="17">
        <f>SUM(F7:H7)</f>
        <v>47850.9</v>
      </c>
      <c r="J7" s="17">
        <v>21703.6</v>
      </c>
      <c r="K7" s="17">
        <v>22592.1</v>
      </c>
      <c r="L7" s="17">
        <v>26015</v>
      </c>
      <c r="M7" s="18">
        <f>SUM(J7:L7)</f>
        <v>70310.7</v>
      </c>
      <c r="N7" s="17">
        <v>20648.9</v>
      </c>
      <c r="O7" s="17">
        <v>18508.5</v>
      </c>
      <c r="P7" s="17">
        <v>26621.2</v>
      </c>
      <c r="Q7" s="18">
        <f>SUM(N7:P7)</f>
        <v>65778.6</v>
      </c>
    </row>
    <row r="8" spans="1:17" ht="15" customHeight="1">
      <c r="A8" s="19" t="s">
        <v>3</v>
      </c>
      <c r="B8" s="20">
        <f>SUM(B4:B6)</f>
        <v>72275.926</v>
      </c>
      <c r="C8" s="20">
        <f>SUM(C4:C6)</f>
        <v>76266.4</v>
      </c>
      <c r="D8" s="20">
        <f>SUM(D4:D6)</f>
        <v>82665.70000000001</v>
      </c>
      <c r="E8" s="20">
        <f aca="true" t="shared" si="1" ref="E8:P8">SUM(E4:E6)</f>
        <v>231208.02599999998</v>
      </c>
      <c r="F8" s="20">
        <f t="shared" si="1"/>
        <v>81607.65539499998</v>
      </c>
      <c r="G8" s="20">
        <f t="shared" si="1"/>
        <v>61132.4</v>
      </c>
      <c r="H8" s="20">
        <f t="shared" si="1"/>
        <v>58332.7</v>
      </c>
      <c r="I8" s="20">
        <f t="shared" si="1"/>
        <v>201072.755395</v>
      </c>
      <c r="J8" s="20">
        <f t="shared" si="1"/>
        <v>60144.5</v>
      </c>
      <c r="K8" s="20">
        <f t="shared" si="1"/>
        <v>55010.9</v>
      </c>
      <c r="L8" s="20">
        <f t="shared" si="1"/>
        <v>57872.4</v>
      </c>
      <c r="M8" s="20">
        <f t="shared" si="1"/>
        <v>173027.80000000002</v>
      </c>
      <c r="N8" s="20">
        <f t="shared" si="1"/>
        <v>60699.8</v>
      </c>
      <c r="O8" s="20">
        <f t="shared" si="1"/>
        <v>59747.9</v>
      </c>
      <c r="P8" s="20">
        <f t="shared" si="1"/>
        <v>68734.3</v>
      </c>
      <c r="Q8" s="20">
        <f>SUM(Q4:Q6)</f>
        <v>189182</v>
      </c>
    </row>
    <row r="9" spans="1:17" ht="15" customHeight="1">
      <c r="A9" s="21" t="s">
        <v>103</v>
      </c>
      <c r="B9" s="16">
        <v>2562.1</v>
      </c>
      <c r="C9" s="16">
        <v>2836.3</v>
      </c>
      <c r="D9" s="16">
        <v>3328.5</v>
      </c>
      <c r="E9" s="16">
        <f>SUM(B9:D9)</f>
        <v>8726.9</v>
      </c>
      <c r="F9" s="16">
        <v>3355.133333333333</v>
      </c>
      <c r="G9" s="16">
        <v>2893.5333333333333</v>
      </c>
      <c r="H9" s="16">
        <v>2950.4333333333334</v>
      </c>
      <c r="I9" s="16">
        <f>SUM(F9:H9)</f>
        <v>9199.099999999999</v>
      </c>
      <c r="J9" s="16">
        <v>2877.3333333333335</v>
      </c>
      <c r="K9" s="16">
        <v>2830.4333333333334</v>
      </c>
      <c r="L9" s="16">
        <v>2853.8</v>
      </c>
      <c r="M9" s="18">
        <f t="shared" si="0"/>
        <v>8561.566666666666</v>
      </c>
      <c r="N9" s="16">
        <v>2824.733333333333</v>
      </c>
      <c r="O9" s="16">
        <v>2887.2333333333336</v>
      </c>
      <c r="P9" s="16">
        <v>2812.233333333333</v>
      </c>
      <c r="Q9" s="18">
        <f>SUM(N9:P9)</f>
        <v>8524.2</v>
      </c>
    </row>
    <row r="10" spans="1:17" ht="15" customHeight="1">
      <c r="A10" s="19" t="s">
        <v>21</v>
      </c>
      <c r="B10" s="20">
        <f>B8-B9</f>
        <v>69713.826</v>
      </c>
      <c r="C10" s="20">
        <f aca="true" t="shared" si="2" ref="C10:P10">+C8-C9</f>
        <v>73430.09999999999</v>
      </c>
      <c r="D10" s="20">
        <f t="shared" si="2"/>
        <v>79337.20000000001</v>
      </c>
      <c r="E10" s="20">
        <f t="shared" si="2"/>
        <v>222481.126</v>
      </c>
      <c r="F10" s="20">
        <f t="shared" si="2"/>
        <v>78252.52206166665</v>
      </c>
      <c r="G10" s="20">
        <f t="shared" si="2"/>
        <v>58238.86666666667</v>
      </c>
      <c r="H10" s="20">
        <f t="shared" si="2"/>
        <v>55382.26666666666</v>
      </c>
      <c r="I10" s="20">
        <f t="shared" si="2"/>
        <v>191873.65539499998</v>
      </c>
      <c r="J10" s="20">
        <f t="shared" si="2"/>
        <v>57267.166666666664</v>
      </c>
      <c r="K10" s="20">
        <f t="shared" si="2"/>
        <v>52180.46666666667</v>
      </c>
      <c r="L10" s="20">
        <f t="shared" si="2"/>
        <v>55018.6</v>
      </c>
      <c r="M10" s="20">
        <f t="shared" si="2"/>
        <v>164466.23333333334</v>
      </c>
      <c r="N10" s="20">
        <f t="shared" si="2"/>
        <v>57875.06666666667</v>
      </c>
      <c r="O10" s="20">
        <f t="shared" si="2"/>
        <v>56860.66666666667</v>
      </c>
      <c r="P10" s="20">
        <f t="shared" si="2"/>
        <v>65922.06666666667</v>
      </c>
      <c r="Q10" s="20">
        <f>+Q8-Q9</f>
        <v>180657.8</v>
      </c>
    </row>
    <row r="11" spans="1:17" ht="15" customHeight="1">
      <c r="A11" s="15" t="s">
        <v>5</v>
      </c>
      <c r="B11" s="16">
        <v>0</v>
      </c>
      <c r="C11" s="16">
        <v>0</v>
      </c>
      <c r="D11" s="16">
        <v>0</v>
      </c>
      <c r="E11" s="16">
        <f>SUM(B11:D11)</f>
        <v>0</v>
      </c>
      <c r="F11" s="17">
        <v>0</v>
      </c>
      <c r="G11" s="17">
        <v>0</v>
      </c>
      <c r="H11" s="17">
        <v>0</v>
      </c>
      <c r="I11" s="17">
        <f>SUM(F11:H11)</f>
        <v>0</v>
      </c>
      <c r="J11" s="17">
        <v>0</v>
      </c>
      <c r="K11" s="17">
        <v>0</v>
      </c>
      <c r="L11" s="17">
        <v>0</v>
      </c>
      <c r="M11" s="18">
        <f t="shared" si="0"/>
        <v>0</v>
      </c>
      <c r="N11" s="17">
        <v>0</v>
      </c>
      <c r="O11" s="17">
        <v>0</v>
      </c>
      <c r="P11" s="17">
        <v>0</v>
      </c>
      <c r="Q11" s="18">
        <f>SUM(N11:P11)</f>
        <v>0</v>
      </c>
    </row>
    <row r="12" spans="1:17" s="23" customFormat="1" ht="15" customHeight="1">
      <c r="A12" s="19" t="s">
        <v>6</v>
      </c>
      <c r="B12" s="22">
        <f aca="true" t="shared" si="3" ref="B12:L12">B10+B11</f>
        <v>69713.826</v>
      </c>
      <c r="C12" s="22">
        <f t="shared" si="3"/>
        <v>73430.09999999999</v>
      </c>
      <c r="D12" s="22">
        <f t="shared" si="3"/>
        <v>79337.20000000001</v>
      </c>
      <c r="E12" s="22">
        <f t="shared" si="3"/>
        <v>222481.126</v>
      </c>
      <c r="F12" s="22">
        <f t="shared" si="3"/>
        <v>78252.52206166665</v>
      </c>
      <c r="G12" s="22">
        <f t="shared" si="3"/>
        <v>58238.86666666667</v>
      </c>
      <c r="H12" s="22">
        <f t="shared" si="3"/>
        <v>55382.26666666666</v>
      </c>
      <c r="I12" s="22">
        <f t="shared" si="3"/>
        <v>191873.65539499998</v>
      </c>
      <c r="J12" s="22">
        <f t="shared" si="3"/>
        <v>57267.166666666664</v>
      </c>
      <c r="K12" s="22">
        <f t="shared" si="3"/>
        <v>52180.46666666667</v>
      </c>
      <c r="L12" s="22">
        <f t="shared" si="3"/>
        <v>55018.6</v>
      </c>
      <c r="M12" s="22">
        <f>M10+M11</f>
        <v>164466.23333333334</v>
      </c>
      <c r="N12" s="22">
        <f>N10+N11</f>
        <v>57875.06666666667</v>
      </c>
      <c r="O12" s="22">
        <f>O10+O11</f>
        <v>56860.66666666667</v>
      </c>
      <c r="P12" s="22">
        <f>P10+P11</f>
        <v>65922.06666666667</v>
      </c>
      <c r="Q12" s="22">
        <f>Q10+Q11</f>
        <v>180657.8</v>
      </c>
    </row>
    <row r="13" spans="1:2" ht="12.75">
      <c r="A13" s="34" t="s">
        <v>116</v>
      </c>
      <c r="B13" s="25"/>
    </row>
    <row r="14" spans="1:8" ht="12.75">
      <c r="A14" s="26"/>
      <c r="B14" s="27"/>
      <c r="E14" s="28"/>
      <c r="H14" s="27"/>
    </row>
    <row r="15" spans="2:8" ht="12.75">
      <c r="B15" s="28"/>
      <c r="C15" s="27"/>
      <c r="D15" s="27"/>
      <c r="E15" s="29"/>
      <c r="H15" s="30"/>
    </row>
    <row r="16" ht="12.75">
      <c r="C16" s="31"/>
    </row>
    <row r="17" spans="2:8" ht="12.75">
      <c r="B17" s="32"/>
      <c r="C17" s="33"/>
      <c r="D17" s="27"/>
      <c r="E17" s="27"/>
      <c r="H17" s="27"/>
    </row>
    <row r="18" spans="3:5" ht="12.75">
      <c r="C18" s="33"/>
      <c r="D18" s="27"/>
      <c r="E18" s="27"/>
    </row>
    <row r="19" ht="12.75">
      <c r="C19" s="33"/>
    </row>
    <row r="20" spans="3:5" ht="12.75">
      <c r="C20" s="33"/>
      <c r="E20" s="27"/>
    </row>
    <row r="21" spans="3:5" ht="12.75">
      <c r="C21" s="33"/>
      <c r="E21" s="30"/>
    </row>
    <row r="22" spans="3:5" ht="12.75">
      <c r="C22" s="33"/>
      <c r="E22" s="27"/>
    </row>
    <row r="23" ht="12.75">
      <c r="C23" s="33"/>
    </row>
  </sheetData>
  <mergeCells count="5">
    <mergeCell ref="N2:Q2"/>
    <mergeCell ref="A2:A3"/>
    <mergeCell ref="B2:E2"/>
    <mergeCell ref="F2:I2"/>
    <mergeCell ref="J2:M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  <headerFooter alignWithMargins="0">
    <oddHeader>&amp;C&amp;"Arial,Bold"&amp;12TANZANIA REVENUE AUTHORITY
Actual Revenue Collections (Quarterly) for 2001/02 By Department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28"/>
  <sheetViews>
    <sheetView view="pageBreakPreview" zoomScaleSheetLayoutView="100" workbookViewId="0" topLeftCell="A73">
      <selection activeCell="A93" sqref="A93"/>
    </sheetView>
  </sheetViews>
  <sheetFormatPr defaultColWidth="9.140625" defaultRowHeight="12.75"/>
  <cols>
    <col min="1" max="1" width="34.8515625" style="1" customWidth="1"/>
    <col min="2" max="4" width="10.7109375" style="1" customWidth="1"/>
    <col min="5" max="5" width="11.7109375" style="1" customWidth="1"/>
    <col min="6" max="8" width="10.7109375" style="1" customWidth="1"/>
    <col min="9" max="9" width="11.7109375" style="1" customWidth="1"/>
    <col min="10" max="12" width="10.7109375" style="1" customWidth="1"/>
    <col min="13" max="13" width="11.7109375" style="1" customWidth="1"/>
    <col min="14" max="16" width="10.7109375" style="1" customWidth="1"/>
    <col min="17" max="17" width="11.7109375" style="1" customWidth="1"/>
    <col min="18" max="16384" width="9.140625" style="1" customWidth="1"/>
  </cols>
  <sheetData>
    <row r="1" spans="1:17" ht="12.75">
      <c r="A1" s="37" t="s">
        <v>62</v>
      </c>
      <c r="B1" s="38"/>
      <c r="M1" s="2"/>
      <c r="Q1" s="35" t="s">
        <v>117</v>
      </c>
    </row>
    <row r="2" spans="1:17" ht="12.75" customHeight="1">
      <c r="A2" s="39" t="s">
        <v>104</v>
      </c>
      <c r="B2" s="40" t="s">
        <v>10</v>
      </c>
      <c r="C2" s="40"/>
      <c r="D2" s="40"/>
      <c r="E2" s="40"/>
      <c r="F2" s="40" t="s">
        <v>82</v>
      </c>
      <c r="G2" s="40"/>
      <c r="H2" s="40"/>
      <c r="I2" s="40"/>
      <c r="J2" s="40" t="s">
        <v>86</v>
      </c>
      <c r="K2" s="40"/>
      <c r="L2" s="40"/>
      <c r="M2" s="40"/>
      <c r="N2" s="40" t="s">
        <v>109</v>
      </c>
      <c r="O2" s="40"/>
      <c r="P2" s="40"/>
      <c r="Q2" s="40"/>
    </row>
    <row r="3" spans="1:17" ht="12.75" customHeight="1">
      <c r="A3" s="39"/>
      <c r="B3" s="41" t="s">
        <v>7</v>
      </c>
      <c r="C3" s="41" t="s">
        <v>8</v>
      </c>
      <c r="D3" s="41" t="s">
        <v>9</v>
      </c>
      <c r="E3" s="41" t="s">
        <v>105</v>
      </c>
      <c r="F3" s="41" t="s">
        <v>79</v>
      </c>
      <c r="G3" s="41" t="s">
        <v>80</v>
      </c>
      <c r="H3" s="41" t="s">
        <v>81</v>
      </c>
      <c r="I3" s="41" t="s">
        <v>105</v>
      </c>
      <c r="J3" s="41" t="s">
        <v>83</v>
      </c>
      <c r="K3" s="41" t="s">
        <v>84</v>
      </c>
      <c r="L3" s="41" t="s">
        <v>85</v>
      </c>
      <c r="M3" s="41" t="s">
        <v>105</v>
      </c>
      <c r="N3" s="41" t="s">
        <v>106</v>
      </c>
      <c r="O3" s="41" t="s">
        <v>107</v>
      </c>
      <c r="P3" s="41" t="s">
        <v>108</v>
      </c>
      <c r="Q3" s="41" t="s">
        <v>105</v>
      </c>
    </row>
    <row r="4" spans="1:17" ht="12.75">
      <c r="A4" s="42" t="s">
        <v>11</v>
      </c>
      <c r="B4" s="43">
        <v>1279.75</v>
      </c>
      <c r="C4" s="43">
        <v>1817.1</v>
      </c>
      <c r="D4" s="43">
        <v>6904.6</v>
      </c>
      <c r="E4" s="43">
        <f>SUM(B4:D4)</f>
        <v>10001.45</v>
      </c>
      <c r="F4" s="43">
        <v>1203.7</v>
      </c>
      <c r="G4" s="43">
        <v>1130.8</v>
      </c>
      <c r="H4" s="43">
        <v>2977.7</v>
      </c>
      <c r="I4" s="43">
        <f>SUM(F4:H4)</f>
        <v>5312.2</v>
      </c>
      <c r="J4" s="43">
        <v>882.4</v>
      </c>
      <c r="K4" s="43">
        <v>788.9</v>
      </c>
      <c r="L4" s="43">
        <v>3286.5</v>
      </c>
      <c r="M4" s="43">
        <f>SUM(J4:L4)</f>
        <v>4957.8</v>
      </c>
      <c r="N4" s="43">
        <v>803.5</v>
      </c>
      <c r="O4" s="43">
        <v>1111.9</v>
      </c>
      <c r="P4" s="43">
        <v>3522.9</v>
      </c>
      <c r="Q4" s="43">
        <f>SUM(N4:P4)</f>
        <v>5438.3</v>
      </c>
    </row>
    <row r="5" spans="1:17" ht="12.75">
      <c r="A5" s="42" t="s">
        <v>12</v>
      </c>
      <c r="B5" s="43">
        <v>266.9</v>
      </c>
      <c r="C5" s="43">
        <v>655.6</v>
      </c>
      <c r="D5" s="43">
        <v>955.2</v>
      </c>
      <c r="E5" s="43">
        <f aca="true" t="shared" si="0" ref="E5:E18">SUM(B5:D5)</f>
        <v>1877.7</v>
      </c>
      <c r="F5" s="43">
        <v>985.7</v>
      </c>
      <c r="G5" s="43">
        <v>0.1</v>
      </c>
      <c r="H5" s="43">
        <v>282.1</v>
      </c>
      <c r="I5" s="43">
        <f aca="true" t="shared" si="1" ref="I5:I18">SUM(F5:H5)</f>
        <v>1267.9</v>
      </c>
      <c r="J5" s="43">
        <v>34.5</v>
      </c>
      <c r="K5" s="43">
        <v>23.3</v>
      </c>
      <c r="L5" s="43">
        <v>263.5</v>
      </c>
      <c r="M5" s="43">
        <f aca="true" t="shared" si="2" ref="M5:M18">SUM(J5:L5)</f>
        <v>321.3</v>
      </c>
      <c r="N5" s="43">
        <v>6.1</v>
      </c>
      <c r="O5" s="43">
        <v>216.3</v>
      </c>
      <c r="P5" s="43">
        <v>585.4</v>
      </c>
      <c r="Q5" s="43">
        <f aca="true" t="shared" si="3" ref="Q5:Q18">SUM(N5:P5)</f>
        <v>807.8</v>
      </c>
    </row>
    <row r="6" spans="1:17" ht="12.75">
      <c r="A6" s="42" t="s">
        <v>13</v>
      </c>
      <c r="B6" s="43">
        <v>714.78</v>
      </c>
      <c r="C6" s="43">
        <v>719.1</v>
      </c>
      <c r="D6" s="43">
        <v>1969.4</v>
      </c>
      <c r="E6" s="43">
        <f t="shared" si="0"/>
        <v>3403.28</v>
      </c>
      <c r="F6" s="43">
        <v>684.1</v>
      </c>
      <c r="G6" s="43">
        <v>562.3</v>
      </c>
      <c r="H6" s="43">
        <v>1860</v>
      </c>
      <c r="I6" s="43">
        <f t="shared" si="1"/>
        <v>3106.4</v>
      </c>
      <c r="J6" s="43">
        <v>668.5</v>
      </c>
      <c r="K6" s="43">
        <v>582.2</v>
      </c>
      <c r="L6" s="43">
        <v>2268.9</v>
      </c>
      <c r="M6" s="43">
        <f t="shared" si="2"/>
        <v>3519.6000000000004</v>
      </c>
      <c r="N6" s="43">
        <v>906.5</v>
      </c>
      <c r="O6" s="43">
        <v>883.9</v>
      </c>
      <c r="P6" s="43">
        <v>2249.2</v>
      </c>
      <c r="Q6" s="43">
        <f t="shared" si="3"/>
        <v>4039.6</v>
      </c>
    </row>
    <row r="7" spans="1:17" ht="12.75">
      <c r="A7" s="42" t="s">
        <v>14</v>
      </c>
      <c r="B7" s="43">
        <v>3.51</v>
      </c>
      <c r="C7" s="43">
        <v>0</v>
      </c>
      <c r="D7" s="43">
        <v>0</v>
      </c>
      <c r="E7" s="43">
        <f t="shared" si="0"/>
        <v>3.51</v>
      </c>
      <c r="F7" s="43">
        <v>0</v>
      </c>
      <c r="G7" s="43">
        <v>17.9</v>
      </c>
      <c r="H7" s="43">
        <v>0</v>
      </c>
      <c r="I7" s="43">
        <f t="shared" si="1"/>
        <v>17.9</v>
      </c>
      <c r="J7" s="43">
        <v>0</v>
      </c>
      <c r="K7" s="43">
        <v>1</v>
      </c>
      <c r="L7" s="43">
        <v>0.5</v>
      </c>
      <c r="M7" s="43">
        <f t="shared" si="2"/>
        <v>1.5</v>
      </c>
      <c r="N7" s="43">
        <v>0</v>
      </c>
      <c r="O7" s="43">
        <v>0.5</v>
      </c>
      <c r="P7" s="43">
        <v>662.2</v>
      </c>
      <c r="Q7" s="43">
        <f t="shared" si="3"/>
        <v>662.7</v>
      </c>
    </row>
    <row r="8" spans="1:17" ht="12.75">
      <c r="A8" s="44" t="s">
        <v>93</v>
      </c>
      <c r="B8" s="43">
        <v>579.34</v>
      </c>
      <c r="C8" s="43">
        <v>1423.8</v>
      </c>
      <c r="D8" s="43">
        <v>1531.7</v>
      </c>
      <c r="E8" s="43">
        <f t="shared" si="0"/>
        <v>3534.84</v>
      </c>
      <c r="F8" s="43">
        <v>1132.6</v>
      </c>
      <c r="G8" s="43">
        <v>575.9</v>
      </c>
      <c r="H8" s="43">
        <v>488.2</v>
      </c>
      <c r="I8" s="43">
        <f t="shared" si="1"/>
        <v>2196.7</v>
      </c>
      <c r="J8" s="43">
        <v>535.6</v>
      </c>
      <c r="K8" s="43">
        <v>492.3</v>
      </c>
      <c r="L8" s="43">
        <v>328.4</v>
      </c>
      <c r="M8" s="43">
        <f t="shared" si="2"/>
        <v>1356.3000000000002</v>
      </c>
      <c r="N8" s="43">
        <v>897.8</v>
      </c>
      <c r="O8" s="43">
        <v>1048.5</v>
      </c>
      <c r="P8" s="43">
        <v>0</v>
      </c>
      <c r="Q8" s="43">
        <f t="shared" si="3"/>
        <v>1946.3</v>
      </c>
    </row>
    <row r="9" spans="1:17" ht="12.75">
      <c r="A9" s="42" t="s">
        <v>15</v>
      </c>
      <c r="B9" s="43">
        <v>26.04</v>
      </c>
      <c r="C9" s="43">
        <v>35.7</v>
      </c>
      <c r="D9" s="43">
        <v>31.6</v>
      </c>
      <c r="E9" s="43">
        <f t="shared" si="0"/>
        <v>93.34</v>
      </c>
      <c r="F9" s="43">
        <v>46.5</v>
      </c>
      <c r="G9" s="43">
        <v>33.1</v>
      </c>
      <c r="H9" s="43">
        <v>11.8</v>
      </c>
      <c r="I9" s="43">
        <f t="shared" si="1"/>
        <v>91.39999999999999</v>
      </c>
      <c r="J9" s="43">
        <v>42.8</v>
      </c>
      <c r="K9" s="43">
        <v>22.3</v>
      </c>
      <c r="L9" s="43">
        <v>25.2</v>
      </c>
      <c r="M9" s="43">
        <f t="shared" si="2"/>
        <v>90.3</v>
      </c>
      <c r="N9" s="43">
        <v>44.5</v>
      </c>
      <c r="O9" s="43">
        <v>129.6</v>
      </c>
      <c r="P9" s="43">
        <v>36.7</v>
      </c>
      <c r="Q9" s="43">
        <f t="shared" si="3"/>
        <v>210.8</v>
      </c>
    </row>
    <row r="10" spans="1:17" ht="12.75">
      <c r="A10" s="42" t="s">
        <v>16</v>
      </c>
      <c r="B10" s="43">
        <v>19.99</v>
      </c>
      <c r="C10" s="43">
        <v>36.2</v>
      </c>
      <c r="D10" s="43">
        <v>47.9</v>
      </c>
      <c r="E10" s="43">
        <f t="shared" si="0"/>
        <v>104.09</v>
      </c>
      <c r="F10" s="43">
        <v>38.1</v>
      </c>
      <c r="G10" s="43">
        <v>28.7</v>
      </c>
      <c r="H10" s="43">
        <v>57.5</v>
      </c>
      <c r="I10" s="43">
        <f t="shared" si="1"/>
        <v>124.3</v>
      </c>
      <c r="J10" s="43">
        <v>56</v>
      </c>
      <c r="K10" s="43">
        <v>61.5</v>
      </c>
      <c r="L10" s="43">
        <v>39</v>
      </c>
      <c r="M10" s="43">
        <f t="shared" si="2"/>
        <v>156.5</v>
      </c>
      <c r="N10" s="43">
        <v>40.5</v>
      </c>
      <c r="O10" s="43">
        <v>32.9</v>
      </c>
      <c r="P10" s="43">
        <v>24.3</v>
      </c>
      <c r="Q10" s="43">
        <f t="shared" si="3"/>
        <v>97.7</v>
      </c>
    </row>
    <row r="11" spans="1:17" ht="12.75">
      <c r="A11" s="42" t="s">
        <v>17</v>
      </c>
      <c r="B11" s="43">
        <v>151.17</v>
      </c>
      <c r="C11" s="43">
        <v>183.2</v>
      </c>
      <c r="D11" s="43">
        <v>201.6</v>
      </c>
      <c r="E11" s="43">
        <f t="shared" si="0"/>
        <v>535.97</v>
      </c>
      <c r="F11" s="43">
        <v>253.7</v>
      </c>
      <c r="G11" s="43">
        <v>160.1</v>
      </c>
      <c r="H11" s="43">
        <v>212</v>
      </c>
      <c r="I11" s="43">
        <f t="shared" si="1"/>
        <v>625.8</v>
      </c>
      <c r="J11" s="43">
        <v>157.4</v>
      </c>
      <c r="K11" s="43">
        <v>147.8</v>
      </c>
      <c r="L11" s="43">
        <v>148.6</v>
      </c>
      <c r="M11" s="43">
        <f t="shared" si="2"/>
        <v>453.80000000000007</v>
      </c>
      <c r="N11" s="43">
        <v>113.7</v>
      </c>
      <c r="O11" s="43">
        <v>154.2</v>
      </c>
      <c r="P11" s="43">
        <v>164.2</v>
      </c>
      <c r="Q11" s="43">
        <f t="shared" si="3"/>
        <v>432.09999999999997</v>
      </c>
    </row>
    <row r="12" spans="1:17" ht="12.75">
      <c r="A12" s="42" t="s">
        <v>96</v>
      </c>
      <c r="B12" s="43">
        <v>76.94</v>
      </c>
      <c r="C12" s="43">
        <v>15.6</v>
      </c>
      <c r="D12" s="43">
        <v>2.5</v>
      </c>
      <c r="E12" s="43">
        <f t="shared" si="0"/>
        <v>95.03999999999999</v>
      </c>
      <c r="F12" s="43">
        <v>2.5</v>
      </c>
      <c r="G12" s="43">
        <v>0.9</v>
      </c>
      <c r="H12" s="43">
        <v>1.1</v>
      </c>
      <c r="I12" s="43">
        <f t="shared" si="1"/>
        <v>4.5</v>
      </c>
      <c r="J12" s="43">
        <v>0.5</v>
      </c>
      <c r="K12" s="43">
        <v>1.2</v>
      </c>
      <c r="L12" s="43">
        <v>0.9</v>
      </c>
      <c r="M12" s="43">
        <f t="shared" si="2"/>
        <v>2.6</v>
      </c>
      <c r="N12" s="43">
        <v>0.6</v>
      </c>
      <c r="O12" s="43">
        <v>6.4</v>
      </c>
      <c r="P12" s="43">
        <v>4.5</v>
      </c>
      <c r="Q12" s="43">
        <f t="shared" si="3"/>
        <v>11.5</v>
      </c>
    </row>
    <row r="13" spans="1:17" ht="12.75">
      <c r="A13" s="42" t="s">
        <v>90</v>
      </c>
      <c r="B13" s="43">
        <v>1494.89</v>
      </c>
      <c r="C13" s="43">
        <v>780.8</v>
      </c>
      <c r="D13" s="43">
        <v>678.9</v>
      </c>
      <c r="E13" s="43">
        <f t="shared" si="0"/>
        <v>2954.59</v>
      </c>
      <c r="F13" s="43">
        <v>484.3</v>
      </c>
      <c r="G13" s="43">
        <v>305.3</v>
      </c>
      <c r="H13" s="43">
        <v>534.2</v>
      </c>
      <c r="I13" s="43">
        <f t="shared" si="1"/>
        <v>1323.8000000000002</v>
      </c>
      <c r="J13" s="43">
        <v>270.1</v>
      </c>
      <c r="K13" s="43">
        <v>171.5</v>
      </c>
      <c r="L13" s="43">
        <v>380.5</v>
      </c>
      <c r="M13" s="43">
        <f t="shared" si="2"/>
        <v>822.1</v>
      </c>
      <c r="N13" s="43">
        <v>598.8</v>
      </c>
      <c r="O13" s="43">
        <v>406.9</v>
      </c>
      <c r="P13" s="43">
        <v>259.9</v>
      </c>
      <c r="Q13" s="43">
        <f t="shared" si="3"/>
        <v>1265.6</v>
      </c>
    </row>
    <row r="14" spans="1:17" ht="12.75" customHeight="1">
      <c r="A14" s="45" t="s">
        <v>91</v>
      </c>
      <c r="B14" s="43">
        <v>11.49</v>
      </c>
      <c r="C14" s="43">
        <v>23.1</v>
      </c>
      <c r="D14" s="43">
        <v>16.7</v>
      </c>
      <c r="E14" s="43">
        <f t="shared" si="0"/>
        <v>51.290000000000006</v>
      </c>
      <c r="F14" s="43">
        <v>33.5</v>
      </c>
      <c r="G14" s="43">
        <v>6.3</v>
      </c>
      <c r="H14" s="43">
        <v>5.7</v>
      </c>
      <c r="I14" s="43">
        <f t="shared" si="1"/>
        <v>45.5</v>
      </c>
      <c r="J14" s="43">
        <v>14.8</v>
      </c>
      <c r="K14" s="43">
        <v>2.4</v>
      </c>
      <c r="L14" s="43">
        <v>1.9</v>
      </c>
      <c r="M14" s="43">
        <f t="shared" si="2"/>
        <v>19.099999999999998</v>
      </c>
      <c r="N14" s="43">
        <v>3.7</v>
      </c>
      <c r="O14" s="43">
        <v>3.4</v>
      </c>
      <c r="P14" s="43">
        <v>2.2</v>
      </c>
      <c r="Q14" s="43">
        <f t="shared" si="3"/>
        <v>9.3</v>
      </c>
    </row>
    <row r="15" spans="1:17" ht="12.75">
      <c r="A15" s="42" t="s">
        <v>92</v>
      </c>
      <c r="B15" s="43">
        <v>95.23</v>
      </c>
      <c r="C15" s="43">
        <v>187.7</v>
      </c>
      <c r="D15" s="43">
        <v>147.9</v>
      </c>
      <c r="E15" s="43">
        <f t="shared" si="0"/>
        <v>430.83000000000004</v>
      </c>
      <c r="F15" s="43">
        <v>455.5</v>
      </c>
      <c r="G15" s="43">
        <v>59.2</v>
      </c>
      <c r="H15" s="43">
        <v>63.5</v>
      </c>
      <c r="I15" s="43">
        <f t="shared" si="1"/>
        <v>578.2</v>
      </c>
      <c r="J15" s="43">
        <v>71.5</v>
      </c>
      <c r="K15" s="43">
        <v>23.3</v>
      </c>
      <c r="L15" s="43">
        <v>9.3</v>
      </c>
      <c r="M15" s="43">
        <f t="shared" si="2"/>
        <v>104.1</v>
      </c>
      <c r="N15" s="43">
        <v>11.6</v>
      </c>
      <c r="O15" s="43">
        <v>21.2</v>
      </c>
      <c r="P15" s="43">
        <v>23</v>
      </c>
      <c r="Q15" s="43">
        <f t="shared" si="3"/>
        <v>55.8</v>
      </c>
    </row>
    <row r="16" spans="1:17" ht="12" customHeight="1">
      <c r="A16" s="42" t="s">
        <v>18</v>
      </c>
      <c r="B16" s="43">
        <v>121.88</v>
      </c>
      <c r="C16" s="43">
        <v>63.2</v>
      </c>
      <c r="D16" s="43">
        <v>139.4</v>
      </c>
      <c r="E16" s="43">
        <f t="shared" si="0"/>
        <v>324.48</v>
      </c>
      <c r="F16" s="43">
        <v>494.9</v>
      </c>
      <c r="G16" s="43">
        <v>153.8</v>
      </c>
      <c r="H16" s="43">
        <v>88.1</v>
      </c>
      <c r="I16" s="43">
        <f t="shared" si="1"/>
        <v>736.8000000000001</v>
      </c>
      <c r="J16" s="43">
        <v>150.5</v>
      </c>
      <c r="K16" s="43"/>
      <c r="L16" s="43">
        <v>0.01</v>
      </c>
      <c r="M16" s="43">
        <f t="shared" si="2"/>
        <v>150.51</v>
      </c>
      <c r="N16" s="43">
        <v>0</v>
      </c>
      <c r="O16" s="43">
        <v>0</v>
      </c>
      <c r="P16" s="43">
        <v>0.4</v>
      </c>
      <c r="Q16" s="43">
        <f t="shared" si="3"/>
        <v>0.4</v>
      </c>
    </row>
    <row r="17" spans="1:17" ht="12.75">
      <c r="A17" s="42" t="s">
        <v>19</v>
      </c>
      <c r="B17" s="43">
        <v>464.09</v>
      </c>
      <c r="C17" s="43">
        <v>570.1</v>
      </c>
      <c r="D17" s="43">
        <v>462.3</v>
      </c>
      <c r="E17" s="43">
        <f t="shared" si="0"/>
        <v>1496.49</v>
      </c>
      <c r="F17" s="43">
        <v>1055</v>
      </c>
      <c r="G17" s="43">
        <v>337.2</v>
      </c>
      <c r="H17" s="43">
        <v>443.7</v>
      </c>
      <c r="I17" s="43">
        <f t="shared" si="1"/>
        <v>1835.9</v>
      </c>
      <c r="J17" s="43">
        <v>401.5</v>
      </c>
      <c r="K17" s="43">
        <v>285.5</v>
      </c>
      <c r="L17" s="43">
        <v>482.5</v>
      </c>
      <c r="M17" s="43">
        <f t="shared" si="2"/>
        <v>1169.5</v>
      </c>
      <c r="N17" s="43">
        <v>327.6</v>
      </c>
      <c r="O17" s="43">
        <v>410.3</v>
      </c>
      <c r="P17" s="43">
        <v>355.7</v>
      </c>
      <c r="Q17" s="43">
        <f t="shared" si="3"/>
        <v>1093.6000000000001</v>
      </c>
    </row>
    <row r="18" spans="1:17" ht="12.75">
      <c r="A18" s="42" t="s">
        <v>20</v>
      </c>
      <c r="B18" s="43">
        <v>0</v>
      </c>
      <c r="C18" s="43">
        <v>47.3</v>
      </c>
      <c r="D18" s="43">
        <v>86.2</v>
      </c>
      <c r="E18" s="43">
        <f t="shared" si="0"/>
        <v>133.5</v>
      </c>
      <c r="F18" s="43">
        <v>58.1</v>
      </c>
      <c r="G18" s="43">
        <v>39.6</v>
      </c>
      <c r="H18" s="43">
        <v>45.4</v>
      </c>
      <c r="I18" s="43">
        <f t="shared" si="1"/>
        <v>143.1</v>
      </c>
      <c r="J18" s="43">
        <v>33.8</v>
      </c>
      <c r="K18" s="43">
        <v>43.2</v>
      </c>
      <c r="L18" s="43">
        <v>33.8</v>
      </c>
      <c r="M18" s="43">
        <f t="shared" si="2"/>
        <v>110.8</v>
      </c>
      <c r="N18" s="43">
        <v>39</v>
      </c>
      <c r="O18" s="43">
        <v>35.1</v>
      </c>
      <c r="P18" s="43">
        <v>45.3</v>
      </c>
      <c r="Q18" s="43">
        <f t="shared" si="3"/>
        <v>119.39999999999999</v>
      </c>
    </row>
    <row r="19" spans="1:17" s="23" customFormat="1" ht="12.75">
      <c r="A19" s="19" t="s">
        <v>51</v>
      </c>
      <c r="B19" s="46">
        <f aca="true" t="shared" si="4" ref="B19:P19">SUM(B4:B18)</f>
        <v>5306</v>
      </c>
      <c r="C19" s="46">
        <f>SUM(C4:C18)</f>
        <v>6558.5</v>
      </c>
      <c r="D19" s="46">
        <f>SUM(D4:D18)</f>
        <v>13175.900000000001</v>
      </c>
      <c r="E19" s="46">
        <f t="shared" si="4"/>
        <v>25040.40000000001</v>
      </c>
      <c r="F19" s="46">
        <f>SUM(F4:F18)</f>
        <v>6928.2</v>
      </c>
      <c r="G19" s="46">
        <f t="shared" si="4"/>
        <v>3411.2</v>
      </c>
      <c r="H19" s="46">
        <f t="shared" si="4"/>
        <v>7070.999999999999</v>
      </c>
      <c r="I19" s="46">
        <f t="shared" si="4"/>
        <v>17410.399999999998</v>
      </c>
      <c r="J19" s="46">
        <f t="shared" si="4"/>
        <v>3319.9000000000005</v>
      </c>
      <c r="K19" s="46">
        <f t="shared" si="4"/>
        <v>2646.4</v>
      </c>
      <c r="L19" s="46">
        <f t="shared" si="4"/>
        <v>7269.509999999999</v>
      </c>
      <c r="M19" s="46">
        <f t="shared" si="4"/>
        <v>13235.81</v>
      </c>
      <c r="N19" s="46">
        <f t="shared" si="4"/>
        <v>3793.8999999999987</v>
      </c>
      <c r="O19" s="46">
        <f t="shared" si="4"/>
        <v>4461.1</v>
      </c>
      <c r="P19" s="46">
        <f t="shared" si="4"/>
        <v>7935.899999999999</v>
      </c>
      <c r="Q19" s="46">
        <f>SUM(Q4:Q18)</f>
        <v>16190.9</v>
      </c>
    </row>
    <row r="20" spans="1:17" ht="12.75">
      <c r="A20" s="42" t="s">
        <v>77</v>
      </c>
      <c r="B20" s="43">
        <v>6903.68</v>
      </c>
      <c r="C20" s="43">
        <v>10223.8</v>
      </c>
      <c r="D20" s="43">
        <v>8448.2</v>
      </c>
      <c r="E20" s="43">
        <f>SUM(B20:D20)</f>
        <v>25575.68</v>
      </c>
      <c r="F20" s="43">
        <v>8820.3</v>
      </c>
      <c r="G20" s="43">
        <v>7244.4</v>
      </c>
      <c r="H20" s="43">
        <v>7350.5</v>
      </c>
      <c r="I20" s="43">
        <f>SUM(F20:H20)</f>
        <v>23415.199999999997</v>
      </c>
      <c r="J20" s="43">
        <v>7158.1</v>
      </c>
      <c r="K20" s="43">
        <v>7977.5</v>
      </c>
      <c r="L20" s="43">
        <v>7594.3</v>
      </c>
      <c r="M20" s="43">
        <f>SUM(J20:L20)</f>
        <v>22729.9</v>
      </c>
      <c r="N20" s="43">
        <v>6742.7</v>
      </c>
      <c r="O20" s="43">
        <v>7651.4</v>
      </c>
      <c r="P20" s="43">
        <v>7792.4</v>
      </c>
      <c r="Q20" s="43">
        <f>SUM(N20:P20)</f>
        <v>22186.5</v>
      </c>
    </row>
    <row r="21" spans="1:17" ht="12.75">
      <c r="A21" s="42" t="s">
        <v>94</v>
      </c>
      <c r="B21" s="43">
        <v>1271.84</v>
      </c>
      <c r="C21" s="43">
        <v>2094.2</v>
      </c>
      <c r="D21" s="43">
        <v>2070.6</v>
      </c>
      <c r="E21" s="43">
        <f>SUM(B21:C21)</f>
        <v>3366.04</v>
      </c>
      <c r="F21" s="43">
        <v>2150.8</v>
      </c>
      <c r="G21" s="43">
        <v>1370.8</v>
      </c>
      <c r="H21" s="43">
        <v>1668.2</v>
      </c>
      <c r="I21" s="43">
        <f>SUM(F21:H21)</f>
        <v>5189.8</v>
      </c>
      <c r="J21" s="43">
        <v>1317</v>
      </c>
      <c r="K21" s="43">
        <v>1148.5</v>
      </c>
      <c r="L21" s="43">
        <v>1418.1</v>
      </c>
      <c r="M21" s="43">
        <f>SUM(J21:L21)</f>
        <v>3883.6</v>
      </c>
      <c r="N21" s="43">
        <v>1164.4</v>
      </c>
      <c r="O21" s="43">
        <v>1244.7</v>
      </c>
      <c r="P21" s="43">
        <v>1348.9</v>
      </c>
      <c r="Q21" s="43">
        <f>SUM(N21:P21)</f>
        <v>3758.0000000000005</v>
      </c>
    </row>
    <row r="22" spans="1:17" s="23" customFormat="1" ht="12.75">
      <c r="A22" s="19" t="s">
        <v>51</v>
      </c>
      <c r="B22" s="46">
        <f aca="true" t="shared" si="5" ref="B22:P22">SUM(B20:B21)</f>
        <v>8175.52</v>
      </c>
      <c r="C22" s="46">
        <f t="shared" si="5"/>
        <v>12318</v>
      </c>
      <c r="D22" s="46">
        <f t="shared" si="5"/>
        <v>10518.800000000001</v>
      </c>
      <c r="E22" s="46">
        <f t="shared" si="5"/>
        <v>28941.72</v>
      </c>
      <c r="F22" s="47">
        <f t="shared" si="5"/>
        <v>10971.099999999999</v>
      </c>
      <c r="G22" s="46">
        <f t="shared" si="5"/>
        <v>8615.199999999999</v>
      </c>
      <c r="H22" s="46">
        <f t="shared" si="5"/>
        <v>9018.7</v>
      </c>
      <c r="I22" s="46">
        <f>SUM(I20:I21)</f>
        <v>28604.999999999996</v>
      </c>
      <c r="J22" s="46">
        <f>SUM(J20:J21)</f>
        <v>8475.1</v>
      </c>
      <c r="K22" s="46">
        <f>SUM(K20:K21)</f>
        <v>9126</v>
      </c>
      <c r="L22" s="46">
        <f>SUM(L20:L21)</f>
        <v>9012.4</v>
      </c>
      <c r="M22" s="46">
        <f t="shared" si="5"/>
        <v>26613.5</v>
      </c>
      <c r="N22" s="46">
        <f t="shared" si="5"/>
        <v>7907.1</v>
      </c>
      <c r="O22" s="46">
        <f t="shared" si="5"/>
        <v>8896.1</v>
      </c>
      <c r="P22" s="46">
        <f t="shared" si="5"/>
        <v>9141.3</v>
      </c>
      <c r="Q22" s="46">
        <f>SUM(Q20:Q21)</f>
        <v>25944.5</v>
      </c>
    </row>
    <row r="23" spans="1:17" ht="14.25" customHeight="1">
      <c r="A23" s="19" t="s">
        <v>3</v>
      </c>
      <c r="B23" s="46">
        <f aca="true" t="shared" si="6" ref="B23:P23">+B19+B22</f>
        <v>13481.52</v>
      </c>
      <c r="C23" s="46">
        <f t="shared" si="6"/>
        <v>18876.5</v>
      </c>
      <c r="D23" s="46">
        <f t="shared" si="6"/>
        <v>23694.700000000004</v>
      </c>
      <c r="E23" s="46">
        <f>SUM(B23:D23)</f>
        <v>56052.72</v>
      </c>
      <c r="F23" s="20">
        <f t="shared" si="6"/>
        <v>17899.3</v>
      </c>
      <c r="G23" s="20">
        <f t="shared" si="6"/>
        <v>12026.399999999998</v>
      </c>
      <c r="H23" s="20">
        <f t="shared" si="6"/>
        <v>16089.7</v>
      </c>
      <c r="I23" s="46">
        <f>+I19+I22</f>
        <v>46015.399999999994</v>
      </c>
      <c r="J23" s="46">
        <f>+J19+J22</f>
        <v>11795</v>
      </c>
      <c r="K23" s="46">
        <f>+K19+K22</f>
        <v>11772.4</v>
      </c>
      <c r="L23" s="46">
        <f>+L19+L22</f>
        <v>16281.91</v>
      </c>
      <c r="M23" s="46">
        <f t="shared" si="6"/>
        <v>39849.31</v>
      </c>
      <c r="N23" s="46">
        <f t="shared" si="6"/>
        <v>11701</v>
      </c>
      <c r="O23" s="46">
        <f t="shared" si="6"/>
        <v>13357.2</v>
      </c>
      <c r="P23" s="46">
        <f t="shared" si="6"/>
        <v>17077.199999999997</v>
      </c>
      <c r="Q23" s="46">
        <f>+Q19+Q22</f>
        <v>42135.4</v>
      </c>
    </row>
    <row r="24" spans="1:17" ht="14.25" customHeight="1">
      <c r="A24" s="48" t="s">
        <v>103</v>
      </c>
      <c r="B24" s="16">
        <v>942.6</v>
      </c>
      <c r="C24" s="43">
        <v>1216.8</v>
      </c>
      <c r="D24" s="43">
        <v>1209</v>
      </c>
      <c r="E24" s="16">
        <f>SUM(B24:D24)</f>
        <v>3368.4</v>
      </c>
      <c r="F24" s="43">
        <v>1235.6333333333334</v>
      </c>
      <c r="G24" s="43">
        <v>456.93333333333334</v>
      </c>
      <c r="H24" s="43">
        <v>556.0666666666667</v>
      </c>
      <c r="I24" s="16">
        <f>SUM(F24:H24)</f>
        <v>2248.6333333333337</v>
      </c>
      <c r="J24" s="16">
        <v>439</v>
      </c>
      <c r="K24" s="16">
        <v>382.8333333333333</v>
      </c>
      <c r="L24" s="16">
        <v>472.7</v>
      </c>
      <c r="M24" s="18">
        <f>SUM(J24:L24)</f>
        <v>1294.5333333333333</v>
      </c>
      <c r="N24" s="16">
        <v>388.1333333333334</v>
      </c>
      <c r="O24" s="16">
        <v>414.9</v>
      </c>
      <c r="P24" s="16">
        <v>449.6333333333334</v>
      </c>
      <c r="Q24" s="18">
        <f>SUM(N24:P24)</f>
        <v>1252.6666666666667</v>
      </c>
    </row>
    <row r="25" spans="1:17" s="23" customFormat="1" ht="12.75">
      <c r="A25" s="49" t="s">
        <v>21</v>
      </c>
      <c r="B25" s="46">
        <f aca="true" t="shared" si="7" ref="B25:P25">+B23-B24</f>
        <v>12538.92</v>
      </c>
      <c r="C25" s="46">
        <f t="shared" si="7"/>
        <v>17659.7</v>
      </c>
      <c r="D25" s="46">
        <f t="shared" si="7"/>
        <v>22485.700000000004</v>
      </c>
      <c r="E25" s="46">
        <f t="shared" si="7"/>
        <v>52684.32</v>
      </c>
      <c r="F25" s="46">
        <f t="shared" si="7"/>
        <v>16663.666666666664</v>
      </c>
      <c r="G25" s="46">
        <f t="shared" si="7"/>
        <v>11569.466666666665</v>
      </c>
      <c r="H25" s="46">
        <f t="shared" si="7"/>
        <v>15533.633333333333</v>
      </c>
      <c r="I25" s="46">
        <f t="shared" si="7"/>
        <v>43766.76666666666</v>
      </c>
      <c r="J25" s="46">
        <f t="shared" si="7"/>
        <v>11356</v>
      </c>
      <c r="K25" s="46">
        <f t="shared" si="7"/>
        <v>11389.566666666666</v>
      </c>
      <c r="L25" s="46">
        <f t="shared" si="7"/>
        <v>15809.21</v>
      </c>
      <c r="M25" s="46">
        <f t="shared" si="7"/>
        <v>38554.776666666665</v>
      </c>
      <c r="N25" s="46">
        <f t="shared" si="7"/>
        <v>11312.866666666667</v>
      </c>
      <c r="O25" s="46">
        <f t="shared" si="7"/>
        <v>12942.300000000001</v>
      </c>
      <c r="P25" s="46">
        <f t="shared" si="7"/>
        <v>16627.566666666662</v>
      </c>
      <c r="Q25" s="46">
        <f>+Q23-Q24</f>
        <v>40882.73333333334</v>
      </c>
    </row>
    <row r="26" spans="1:16" s="23" customFormat="1" ht="12.75">
      <c r="A26" s="34" t="s">
        <v>116</v>
      </c>
      <c r="B26" s="50"/>
      <c r="C26" s="50"/>
      <c r="D26" s="50"/>
      <c r="E26" s="50"/>
      <c r="F26" s="50"/>
      <c r="G26" s="51"/>
      <c r="H26" s="51"/>
      <c r="I26" s="51"/>
      <c r="J26" s="51"/>
      <c r="K26" s="51"/>
      <c r="L26" s="51"/>
      <c r="N26" s="51"/>
      <c r="O26" s="51"/>
      <c r="P26" s="51"/>
    </row>
    <row r="27" spans="1:16" s="23" customFormat="1" ht="12.75">
      <c r="A27" s="34"/>
      <c r="B27" s="50"/>
      <c r="C27" s="50"/>
      <c r="D27" s="50"/>
      <c r="E27" s="50"/>
      <c r="F27" s="50"/>
      <c r="G27" s="51"/>
      <c r="H27" s="51"/>
      <c r="I27" s="51"/>
      <c r="J27" s="51"/>
      <c r="K27" s="51"/>
      <c r="L27" s="51"/>
      <c r="N27" s="51"/>
      <c r="O27" s="51"/>
      <c r="P27" s="51"/>
    </row>
    <row r="28" spans="1:16" s="23" customFormat="1" ht="12.75">
      <c r="A28" s="34"/>
      <c r="B28" s="50"/>
      <c r="C28" s="50"/>
      <c r="D28" s="50"/>
      <c r="E28" s="50"/>
      <c r="F28" s="50"/>
      <c r="G28" s="51"/>
      <c r="H28" s="51"/>
      <c r="I28" s="51"/>
      <c r="J28" s="51"/>
      <c r="K28" s="51"/>
      <c r="L28" s="51"/>
      <c r="N28" s="51"/>
      <c r="O28" s="51"/>
      <c r="P28" s="51"/>
    </row>
    <row r="29" spans="1:17" s="24" customFormat="1" ht="12.75">
      <c r="A29" s="1" t="s">
        <v>87</v>
      </c>
      <c r="B29" s="52"/>
      <c r="F29" s="53"/>
      <c r="G29" s="53"/>
      <c r="H29" s="53"/>
      <c r="I29" s="53"/>
      <c r="J29" s="53"/>
      <c r="K29" s="53"/>
      <c r="M29" s="2"/>
      <c r="N29" s="53"/>
      <c r="O29" s="53"/>
      <c r="Q29" s="35" t="s">
        <v>117</v>
      </c>
    </row>
    <row r="30" spans="1:17" s="24" customFormat="1" ht="12.75" customHeight="1">
      <c r="A30" s="39" t="s">
        <v>104</v>
      </c>
      <c r="B30" s="54" t="s">
        <v>10</v>
      </c>
      <c r="C30" s="55"/>
      <c r="D30" s="55"/>
      <c r="E30" s="56"/>
      <c r="F30" s="54" t="s">
        <v>82</v>
      </c>
      <c r="G30" s="55"/>
      <c r="H30" s="55"/>
      <c r="I30" s="56"/>
      <c r="J30" s="40" t="s">
        <v>86</v>
      </c>
      <c r="K30" s="40"/>
      <c r="L30" s="40"/>
      <c r="M30" s="40"/>
      <c r="N30" s="40" t="s">
        <v>109</v>
      </c>
      <c r="O30" s="40"/>
      <c r="P30" s="40"/>
      <c r="Q30" s="40"/>
    </row>
    <row r="31" spans="1:17" s="24" customFormat="1" ht="12.75" customHeight="1">
      <c r="A31" s="39"/>
      <c r="B31" s="41" t="s">
        <v>7</v>
      </c>
      <c r="C31" s="41" t="s">
        <v>8</v>
      </c>
      <c r="D31" s="41" t="s">
        <v>9</v>
      </c>
      <c r="E31" s="41" t="s">
        <v>105</v>
      </c>
      <c r="F31" s="41" t="s">
        <v>79</v>
      </c>
      <c r="G31" s="41" t="s">
        <v>80</v>
      </c>
      <c r="H31" s="41" t="s">
        <v>81</v>
      </c>
      <c r="I31" s="41" t="s">
        <v>105</v>
      </c>
      <c r="J31" s="41" t="s">
        <v>83</v>
      </c>
      <c r="K31" s="41" t="s">
        <v>84</v>
      </c>
      <c r="L31" s="41" t="s">
        <v>85</v>
      </c>
      <c r="M31" s="41" t="s">
        <v>105</v>
      </c>
      <c r="N31" s="41" t="s">
        <v>106</v>
      </c>
      <c r="O31" s="41" t="s">
        <v>107</v>
      </c>
      <c r="P31" s="41" t="s">
        <v>108</v>
      </c>
      <c r="Q31" s="41" t="s">
        <v>105</v>
      </c>
    </row>
    <row r="32" spans="1:18" ht="12.75">
      <c r="A32" s="42" t="s">
        <v>42</v>
      </c>
      <c r="B32" s="57"/>
      <c r="C32" s="58"/>
      <c r="D32" s="58"/>
      <c r="E32" s="58"/>
      <c r="F32" s="59"/>
      <c r="G32" s="60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24"/>
    </row>
    <row r="33" spans="1:18" ht="12.75">
      <c r="A33" s="42" t="s">
        <v>43</v>
      </c>
      <c r="B33" s="61">
        <v>3291.09</v>
      </c>
      <c r="C33" s="61">
        <v>2868.8</v>
      </c>
      <c r="D33" s="61">
        <v>2783.1</v>
      </c>
      <c r="E33" s="62">
        <f>SUM(B33:D33)</f>
        <v>8942.99</v>
      </c>
      <c r="F33" s="62">
        <v>3570.4</v>
      </c>
      <c r="G33" s="62">
        <v>0</v>
      </c>
      <c r="H33" s="62">
        <v>0</v>
      </c>
      <c r="I33" s="62">
        <f>SUM(F33:H33)</f>
        <v>3570.4</v>
      </c>
      <c r="J33" s="62">
        <v>0</v>
      </c>
      <c r="K33" s="62">
        <v>0</v>
      </c>
      <c r="L33" s="62">
        <v>0</v>
      </c>
      <c r="M33" s="18">
        <f>SUM(J33:L33)</f>
        <v>0</v>
      </c>
      <c r="N33" s="62">
        <v>0</v>
      </c>
      <c r="O33" s="62">
        <v>0</v>
      </c>
      <c r="P33" s="62">
        <v>0</v>
      </c>
      <c r="Q33" s="18">
        <f>SUM(N33:P33)</f>
        <v>0</v>
      </c>
      <c r="R33" s="24"/>
    </row>
    <row r="34" spans="1:18" ht="12.75">
      <c r="A34" s="42" t="s">
        <v>44</v>
      </c>
      <c r="B34" s="61">
        <v>3478.18</v>
      </c>
      <c r="C34" s="61">
        <v>1006.1</v>
      </c>
      <c r="D34" s="61">
        <v>2155.3</v>
      </c>
      <c r="E34" s="62">
        <f aca="true" t="shared" si="8" ref="E34:E39">SUM(B34:D34)</f>
        <v>6639.58</v>
      </c>
      <c r="F34" s="62">
        <v>2059.6</v>
      </c>
      <c r="G34" s="62">
        <v>0</v>
      </c>
      <c r="H34" s="62">
        <v>0</v>
      </c>
      <c r="I34" s="62">
        <f aca="true" t="shared" si="9" ref="I34:I39">SUM(F34:H34)</f>
        <v>2059.6</v>
      </c>
      <c r="J34" s="62">
        <v>0</v>
      </c>
      <c r="K34" s="62">
        <v>0</v>
      </c>
      <c r="L34" s="62">
        <v>0</v>
      </c>
      <c r="M34" s="18">
        <f aca="true" t="shared" si="10" ref="M34:M40">SUM(J34:L34)</f>
        <v>0</v>
      </c>
      <c r="N34" s="62">
        <v>0</v>
      </c>
      <c r="O34" s="62">
        <v>0</v>
      </c>
      <c r="P34" s="62">
        <v>0</v>
      </c>
      <c r="Q34" s="18">
        <f aca="true" t="shared" si="11" ref="Q34:Q40">SUM(N34:P34)</f>
        <v>0</v>
      </c>
      <c r="R34" s="24"/>
    </row>
    <row r="35" spans="1:18" ht="12.75">
      <c r="A35" s="63" t="s">
        <v>45</v>
      </c>
      <c r="B35" s="61">
        <v>291.23</v>
      </c>
      <c r="C35" s="61">
        <v>469</v>
      </c>
      <c r="D35" s="61">
        <v>474.5</v>
      </c>
      <c r="E35" s="62">
        <f t="shared" si="8"/>
        <v>1234.73</v>
      </c>
      <c r="F35" s="62">
        <v>563.7</v>
      </c>
      <c r="G35" s="62">
        <v>197.8</v>
      </c>
      <c r="H35" s="62">
        <v>0</v>
      </c>
      <c r="I35" s="62">
        <f t="shared" si="9"/>
        <v>761.5</v>
      </c>
      <c r="J35" s="62">
        <v>291.6</v>
      </c>
      <c r="K35" s="62">
        <v>220.1</v>
      </c>
      <c r="L35" s="62">
        <v>195.2</v>
      </c>
      <c r="M35" s="18">
        <f t="shared" si="10"/>
        <v>706.9000000000001</v>
      </c>
      <c r="N35" s="62">
        <v>203.5</v>
      </c>
      <c r="O35" s="62">
        <v>280.3</v>
      </c>
      <c r="P35" s="62">
        <v>213</v>
      </c>
      <c r="Q35" s="18">
        <f t="shared" si="11"/>
        <v>696.8</v>
      </c>
      <c r="R35" s="24"/>
    </row>
    <row r="36" spans="1:18" ht="12.75">
      <c r="A36" s="42" t="s">
        <v>46</v>
      </c>
      <c r="B36" s="61">
        <v>230.93</v>
      </c>
      <c r="C36" s="61">
        <v>125</v>
      </c>
      <c r="D36" s="61">
        <v>231.3</v>
      </c>
      <c r="E36" s="62">
        <f t="shared" si="8"/>
        <v>587.23</v>
      </c>
      <c r="F36" s="62">
        <v>281.5</v>
      </c>
      <c r="G36" s="62">
        <v>9.4</v>
      </c>
      <c r="H36" s="62">
        <v>0</v>
      </c>
      <c r="I36" s="62">
        <f t="shared" si="9"/>
        <v>290.9</v>
      </c>
      <c r="J36" s="62">
        <v>8.3</v>
      </c>
      <c r="K36" s="62">
        <v>2.4</v>
      </c>
      <c r="L36" s="62">
        <v>9.8</v>
      </c>
      <c r="M36" s="18">
        <f t="shared" si="10"/>
        <v>20.5</v>
      </c>
      <c r="N36" s="62">
        <v>9.5</v>
      </c>
      <c r="O36" s="62">
        <v>3.8</v>
      </c>
      <c r="P36" s="62">
        <v>2.2</v>
      </c>
      <c r="Q36" s="18">
        <f t="shared" si="11"/>
        <v>15.5</v>
      </c>
      <c r="R36" s="24"/>
    </row>
    <row r="37" spans="1:18" ht="12.75">
      <c r="A37" s="42" t="s">
        <v>47</v>
      </c>
      <c r="B37" s="64">
        <v>0</v>
      </c>
      <c r="C37" s="64">
        <v>0</v>
      </c>
      <c r="D37" s="61">
        <v>0</v>
      </c>
      <c r="E37" s="62">
        <f>SUM(B37:D37)</f>
        <v>0</v>
      </c>
      <c r="F37" s="62">
        <f>SUM(C37:E37)</f>
        <v>0</v>
      </c>
      <c r="G37" s="62">
        <v>0</v>
      </c>
      <c r="H37" s="62">
        <v>0</v>
      </c>
      <c r="I37" s="62">
        <f>SUM(F37:H37)</f>
        <v>0</v>
      </c>
      <c r="J37" s="62">
        <v>0</v>
      </c>
      <c r="K37" s="62">
        <v>0</v>
      </c>
      <c r="L37" s="62">
        <v>0</v>
      </c>
      <c r="M37" s="18">
        <f t="shared" si="10"/>
        <v>0</v>
      </c>
      <c r="N37" s="62">
        <v>0</v>
      </c>
      <c r="O37" s="62">
        <v>0</v>
      </c>
      <c r="P37" s="62">
        <v>0</v>
      </c>
      <c r="Q37" s="18">
        <f t="shared" si="11"/>
        <v>0</v>
      </c>
      <c r="R37" s="24"/>
    </row>
    <row r="38" spans="1:18" ht="12.75">
      <c r="A38" s="42" t="s">
        <v>48</v>
      </c>
      <c r="B38" s="61">
        <v>0</v>
      </c>
      <c r="C38" s="61">
        <v>0</v>
      </c>
      <c r="D38" s="61">
        <v>0</v>
      </c>
      <c r="E38" s="62">
        <f t="shared" si="8"/>
        <v>0</v>
      </c>
      <c r="F38" s="62">
        <v>0</v>
      </c>
      <c r="G38" s="62">
        <v>0</v>
      </c>
      <c r="H38" s="62">
        <v>0</v>
      </c>
      <c r="I38" s="62">
        <f t="shared" si="9"/>
        <v>0</v>
      </c>
      <c r="J38" s="62">
        <v>0</v>
      </c>
      <c r="K38" s="62">
        <v>0</v>
      </c>
      <c r="L38" s="62">
        <v>0</v>
      </c>
      <c r="M38" s="18">
        <f t="shared" si="10"/>
        <v>0</v>
      </c>
      <c r="N38" s="62">
        <v>0</v>
      </c>
      <c r="O38" s="62">
        <v>0</v>
      </c>
      <c r="P38" s="62">
        <v>0</v>
      </c>
      <c r="Q38" s="18">
        <f t="shared" si="11"/>
        <v>0</v>
      </c>
      <c r="R38" s="24"/>
    </row>
    <row r="39" spans="1:18" ht="12.75">
      <c r="A39" s="42" t="s">
        <v>49</v>
      </c>
      <c r="B39" s="61">
        <v>0</v>
      </c>
      <c r="C39" s="61">
        <v>0</v>
      </c>
      <c r="D39" s="61">
        <v>0</v>
      </c>
      <c r="E39" s="62">
        <f t="shared" si="8"/>
        <v>0</v>
      </c>
      <c r="F39" s="62">
        <v>0</v>
      </c>
      <c r="G39" s="62">
        <v>0</v>
      </c>
      <c r="H39" s="62">
        <v>0</v>
      </c>
      <c r="I39" s="62">
        <f t="shared" si="9"/>
        <v>0</v>
      </c>
      <c r="J39" s="62">
        <v>0</v>
      </c>
      <c r="K39" s="62">
        <v>0</v>
      </c>
      <c r="L39" s="62">
        <v>0</v>
      </c>
      <c r="M39" s="18">
        <f t="shared" si="10"/>
        <v>0</v>
      </c>
      <c r="N39" s="62">
        <v>0</v>
      </c>
      <c r="O39" s="62">
        <v>0</v>
      </c>
      <c r="P39" s="62">
        <v>0</v>
      </c>
      <c r="Q39" s="18">
        <f t="shared" si="11"/>
        <v>0</v>
      </c>
      <c r="R39" s="24"/>
    </row>
    <row r="40" spans="1:18" ht="12.75">
      <c r="A40" s="42" t="s">
        <v>50</v>
      </c>
      <c r="B40" s="61">
        <v>14.7</v>
      </c>
      <c r="C40" s="61">
        <v>0.3</v>
      </c>
      <c r="D40" s="65">
        <v>63.5</v>
      </c>
      <c r="E40" s="62">
        <f>SUM(B40:D40)</f>
        <v>78.5</v>
      </c>
      <c r="F40" s="62">
        <v>78.7</v>
      </c>
      <c r="G40" s="62">
        <v>85.1</v>
      </c>
      <c r="H40" s="62">
        <v>263.6</v>
      </c>
      <c r="I40" s="62">
        <f>SUM(F40:H40)</f>
        <v>427.40000000000003</v>
      </c>
      <c r="J40" s="62">
        <v>0</v>
      </c>
      <c r="K40" s="62">
        <v>2</v>
      </c>
      <c r="L40" s="62">
        <v>18</v>
      </c>
      <c r="M40" s="18">
        <f t="shared" si="10"/>
        <v>20</v>
      </c>
      <c r="N40" s="62">
        <v>0</v>
      </c>
      <c r="O40" s="62">
        <v>4.8</v>
      </c>
      <c r="P40" s="62">
        <v>3.2</v>
      </c>
      <c r="Q40" s="18">
        <f t="shared" si="11"/>
        <v>8</v>
      </c>
      <c r="R40" s="24"/>
    </row>
    <row r="41" spans="1:18" ht="12.75">
      <c r="A41" s="49" t="s">
        <v>51</v>
      </c>
      <c r="B41" s="66">
        <f>SUM(B33:B40)</f>
        <v>7306.13</v>
      </c>
      <c r="C41" s="66">
        <f>SUM(C33:C40)</f>
        <v>4469.2</v>
      </c>
      <c r="D41" s="66">
        <f>SUM(D33:D40)</f>
        <v>5707.7</v>
      </c>
      <c r="E41" s="67">
        <f aca="true" t="shared" si="12" ref="E41:P41">SUM(E33:E40)</f>
        <v>17483.03</v>
      </c>
      <c r="F41" s="67">
        <f>SUM(F33:F40)</f>
        <v>6553.9</v>
      </c>
      <c r="G41" s="67">
        <f t="shared" si="12"/>
        <v>292.3</v>
      </c>
      <c r="H41" s="67">
        <f t="shared" si="12"/>
        <v>263.6</v>
      </c>
      <c r="I41" s="67">
        <f t="shared" si="12"/>
        <v>7109.799999999999</v>
      </c>
      <c r="J41" s="67">
        <f t="shared" si="12"/>
        <v>299.90000000000003</v>
      </c>
      <c r="K41" s="67">
        <f t="shared" si="12"/>
        <v>224.5</v>
      </c>
      <c r="L41" s="67">
        <f t="shared" si="12"/>
        <v>223</v>
      </c>
      <c r="M41" s="67">
        <f t="shared" si="12"/>
        <v>747.4000000000001</v>
      </c>
      <c r="N41" s="67">
        <f t="shared" si="12"/>
        <v>213</v>
      </c>
      <c r="O41" s="67">
        <f>SUM(O33:O40)</f>
        <v>288.90000000000003</v>
      </c>
      <c r="P41" s="67">
        <f t="shared" si="12"/>
        <v>218.39999999999998</v>
      </c>
      <c r="Q41" s="67">
        <f>SUM(Q33:Q40)</f>
        <v>720.3</v>
      </c>
      <c r="R41" s="24"/>
    </row>
    <row r="42" spans="1:18" ht="12.75">
      <c r="A42" s="68" t="s">
        <v>97</v>
      </c>
      <c r="B42" s="69"/>
      <c r="C42" s="70"/>
      <c r="D42" s="70"/>
      <c r="E42" s="70"/>
      <c r="F42" s="60"/>
      <c r="G42" s="60"/>
      <c r="H42" s="60"/>
      <c r="I42" s="60"/>
      <c r="J42" s="70"/>
      <c r="K42" s="70"/>
      <c r="L42" s="70"/>
      <c r="M42" s="70"/>
      <c r="N42" s="70"/>
      <c r="O42" s="70"/>
      <c r="P42" s="70"/>
      <c r="Q42" s="70"/>
      <c r="R42" s="24"/>
    </row>
    <row r="43" spans="1:18" ht="12.75">
      <c r="A43" s="68" t="s">
        <v>52</v>
      </c>
      <c r="B43" s="61">
        <v>0</v>
      </c>
      <c r="C43" s="61">
        <v>0</v>
      </c>
      <c r="D43" s="61">
        <v>0</v>
      </c>
      <c r="E43" s="62">
        <f>SUM(B43:D43)</f>
        <v>0</v>
      </c>
      <c r="F43" s="62">
        <v>0</v>
      </c>
      <c r="G43" s="62">
        <v>0</v>
      </c>
      <c r="H43" s="62">
        <v>0</v>
      </c>
      <c r="I43" s="62">
        <f>SUM(F43:H43)</f>
        <v>0</v>
      </c>
      <c r="J43" s="62">
        <v>0</v>
      </c>
      <c r="K43" s="62">
        <v>0</v>
      </c>
      <c r="L43" s="62">
        <v>0</v>
      </c>
      <c r="M43" s="17">
        <f>SUM(J43:L43)</f>
        <v>0</v>
      </c>
      <c r="N43" s="62">
        <v>0</v>
      </c>
      <c r="O43" s="62">
        <v>0</v>
      </c>
      <c r="P43" s="62">
        <v>0</v>
      </c>
      <c r="Q43" s="17">
        <f>SUM(N43:P43)</f>
        <v>0</v>
      </c>
      <c r="R43" s="24"/>
    </row>
    <row r="44" spans="1:18" ht="12.75">
      <c r="A44" s="68" t="s">
        <v>43</v>
      </c>
      <c r="B44" s="61">
        <v>1947.26</v>
      </c>
      <c r="C44" s="61">
        <v>1352.3</v>
      </c>
      <c r="D44" s="61">
        <v>1276.1</v>
      </c>
      <c r="E44" s="62">
        <f aca="true" t="shared" si="13" ref="E44:E51">SUM(B44:D44)</f>
        <v>4575.66</v>
      </c>
      <c r="F44" s="62">
        <v>1357.7</v>
      </c>
      <c r="G44" s="62">
        <v>0.3</v>
      </c>
      <c r="H44" s="62">
        <v>0.3</v>
      </c>
      <c r="I44" s="62">
        <f aca="true" t="shared" si="14" ref="I44:I51">SUM(F44:H44)</f>
        <v>1358.3</v>
      </c>
      <c r="J44" s="62">
        <v>2.7</v>
      </c>
      <c r="K44" s="62">
        <v>0.3</v>
      </c>
      <c r="L44" s="62">
        <v>4.4</v>
      </c>
      <c r="M44" s="17">
        <f aca="true" t="shared" si="15" ref="M44:M51">SUM(J44:L44)</f>
        <v>7.4</v>
      </c>
      <c r="N44" s="62">
        <v>0.6</v>
      </c>
      <c r="O44" s="62">
        <v>0.5</v>
      </c>
      <c r="P44" s="62">
        <v>0.7</v>
      </c>
      <c r="Q44" s="17">
        <f aca="true" t="shared" si="16" ref="Q44:Q51">SUM(N44:P44)</f>
        <v>1.8</v>
      </c>
      <c r="R44" s="24"/>
    </row>
    <row r="45" spans="1:18" ht="12.75">
      <c r="A45" s="42" t="s">
        <v>44</v>
      </c>
      <c r="B45" s="61">
        <v>1061.96</v>
      </c>
      <c r="C45" s="61">
        <v>1141.2</v>
      </c>
      <c r="D45" s="61">
        <v>987</v>
      </c>
      <c r="E45" s="62">
        <f t="shared" si="13"/>
        <v>3190.16</v>
      </c>
      <c r="F45" s="62">
        <v>1026.1</v>
      </c>
      <c r="G45" s="62">
        <v>0.1</v>
      </c>
      <c r="H45" s="62">
        <v>1.1</v>
      </c>
      <c r="I45" s="62">
        <f t="shared" si="14"/>
        <v>1027.2999999999997</v>
      </c>
      <c r="J45" s="62">
        <v>1</v>
      </c>
      <c r="K45" s="62">
        <v>0</v>
      </c>
      <c r="L45" s="62">
        <v>1</v>
      </c>
      <c r="M45" s="17">
        <f t="shared" si="15"/>
        <v>2</v>
      </c>
      <c r="N45" s="62">
        <v>0.2</v>
      </c>
      <c r="O45" s="62">
        <v>0</v>
      </c>
      <c r="P45" s="62">
        <v>0.3</v>
      </c>
      <c r="Q45" s="17">
        <f t="shared" si="16"/>
        <v>0.5</v>
      </c>
      <c r="R45" s="24"/>
    </row>
    <row r="46" spans="1:18" ht="12.75">
      <c r="A46" s="42" t="s">
        <v>53</v>
      </c>
      <c r="B46" s="61">
        <v>47.45</v>
      </c>
      <c r="C46" s="61">
        <v>104.5</v>
      </c>
      <c r="D46" s="61">
        <v>44.7</v>
      </c>
      <c r="E46" s="62">
        <f t="shared" si="13"/>
        <v>196.64999999999998</v>
      </c>
      <c r="F46" s="62">
        <v>106.5</v>
      </c>
      <c r="G46" s="62">
        <v>7.3</v>
      </c>
      <c r="H46" s="62">
        <v>35.2</v>
      </c>
      <c r="I46" s="62">
        <f t="shared" si="14"/>
        <v>149</v>
      </c>
      <c r="J46" s="62">
        <v>67.7</v>
      </c>
      <c r="K46" s="62">
        <v>23.8</v>
      </c>
      <c r="L46" s="62">
        <v>19.2</v>
      </c>
      <c r="M46" s="17">
        <f t="shared" si="15"/>
        <v>110.7</v>
      </c>
      <c r="N46" s="62">
        <v>20</v>
      </c>
      <c r="O46" s="62">
        <v>32.3</v>
      </c>
      <c r="P46" s="62">
        <v>35.7</v>
      </c>
      <c r="Q46" s="17">
        <f t="shared" si="16"/>
        <v>88</v>
      </c>
      <c r="R46" s="24"/>
    </row>
    <row r="47" spans="1:18" ht="12.75">
      <c r="A47" s="42" t="s">
        <v>45</v>
      </c>
      <c r="B47" s="61">
        <v>290.33</v>
      </c>
      <c r="C47" s="61">
        <v>417.5</v>
      </c>
      <c r="D47" s="61">
        <v>220.7</v>
      </c>
      <c r="E47" s="62">
        <f t="shared" si="13"/>
        <v>928.53</v>
      </c>
      <c r="F47" s="62">
        <v>222.3</v>
      </c>
      <c r="G47" s="62">
        <v>103.2</v>
      </c>
      <c r="H47" s="62">
        <v>92.4</v>
      </c>
      <c r="I47" s="62">
        <f t="shared" si="14"/>
        <v>417.9</v>
      </c>
      <c r="J47" s="62">
        <v>73.2</v>
      </c>
      <c r="K47" s="62">
        <v>89.1</v>
      </c>
      <c r="L47" s="62">
        <v>87.1</v>
      </c>
      <c r="M47" s="17">
        <f t="shared" si="15"/>
        <v>249.4</v>
      </c>
      <c r="N47" s="62">
        <v>306.6</v>
      </c>
      <c r="O47" s="62">
        <v>83.8</v>
      </c>
      <c r="P47" s="62">
        <v>154.9</v>
      </c>
      <c r="Q47" s="17">
        <f t="shared" si="16"/>
        <v>545.3000000000001</v>
      </c>
      <c r="R47" s="24"/>
    </row>
    <row r="48" spans="1:18" ht="12.75">
      <c r="A48" s="68" t="s">
        <v>54</v>
      </c>
      <c r="B48" s="61">
        <v>52.203</v>
      </c>
      <c r="C48" s="61">
        <v>41.2</v>
      </c>
      <c r="D48" s="61">
        <v>32.9</v>
      </c>
      <c r="E48" s="62">
        <f t="shared" si="13"/>
        <v>126.303</v>
      </c>
      <c r="F48" s="62">
        <v>52.3</v>
      </c>
      <c r="G48" s="62">
        <v>32.7</v>
      </c>
      <c r="H48" s="62">
        <v>70.5</v>
      </c>
      <c r="I48" s="62">
        <f t="shared" si="14"/>
        <v>155.5</v>
      </c>
      <c r="J48" s="62">
        <v>15.9</v>
      </c>
      <c r="K48" s="62">
        <v>13.4</v>
      </c>
      <c r="L48" s="62">
        <v>12.3</v>
      </c>
      <c r="M48" s="17">
        <f t="shared" si="15"/>
        <v>41.6</v>
      </c>
      <c r="N48" s="62">
        <v>4.6</v>
      </c>
      <c r="O48" s="62">
        <v>63.5</v>
      </c>
      <c r="P48" s="62">
        <v>273.8</v>
      </c>
      <c r="Q48" s="17">
        <f t="shared" si="16"/>
        <v>341.9</v>
      </c>
      <c r="R48" s="24"/>
    </row>
    <row r="49" spans="1:18" ht="12.75" customHeight="1">
      <c r="A49" s="42" t="s">
        <v>46</v>
      </c>
      <c r="B49" s="61">
        <v>104.41</v>
      </c>
      <c r="C49" s="61">
        <v>26.6</v>
      </c>
      <c r="D49" s="61">
        <v>124.2</v>
      </c>
      <c r="E49" s="62">
        <f t="shared" si="13"/>
        <v>255.20999999999998</v>
      </c>
      <c r="F49" s="62">
        <v>136.2</v>
      </c>
      <c r="G49" s="62">
        <v>0.4</v>
      </c>
      <c r="H49" s="62">
        <v>0</v>
      </c>
      <c r="I49" s="62">
        <f t="shared" si="14"/>
        <v>136.6</v>
      </c>
      <c r="J49" s="62">
        <v>0</v>
      </c>
      <c r="K49" s="62">
        <v>0</v>
      </c>
      <c r="L49" s="62">
        <v>0.6</v>
      </c>
      <c r="M49" s="17">
        <f t="shared" si="15"/>
        <v>0.6</v>
      </c>
      <c r="N49" s="62">
        <v>0</v>
      </c>
      <c r="O49" s="62">
        <v>0</v>
      </c>
      <c r="P49" s="62">
        <v>0.4</v>
      </c>
      <c r="Q49" s="17">
        <f t="shared" si="16"/>
        <v>0.4</v>
      </c>
      <c r="R49" s="24"/>
    </row>
    <row r="50" spans="1:18" ht="12.75" customHeight="1">
      <c r="A50" s="42" t="s">
        <v>55</v>
      </c>
      <c r="B50" s="61">
        <v>1.26</v>
      </c>
      <c r="C50" s="61">
        <v>46.9</v>
      </c>
      <c r="D50" s="61">
        <v>121.2</v>
      </c>
      <c r="E50" s="62">
        <f t="shared" si="13"/>
        <v>169.36</v>
      </c>
      <c r="F50" s="62">
        <v>120.7</v>
      </c>
      <c r="G50" s="62">
        <v>250.3</v>
      </c>
      <c r="H50" s="62">
        <v>505.1</v>
      </c>
      <c r="I50" s="62">
        <f t="shared" si="14"/>
        <v>876.1</v>
      </c>
      <c r="J50" s="62">
        <v>501.3</v>
      </c>
      <c r="K50" s="62">
        <v>524.7</v>
      </c>
      <c r="L50" s="62">
        <v>237.6</v>
      </c>
      <c r="M50" s="17">
        <f t="shared" si="15"/>
        <v>1263.6</v>
      </c>
      <c r="N50" s="62">
        <v>194.8</v>
      </c>
      <c r="O50" s="62">
        <v>323.2</v>
      </c>
      <c r="P50" s="62">
        <v>249.3</v>
      </c>
      <c r="Q50" s="17">
        <f t="shared" si="16"/>
        <v>767.3</v>
      </c>
      <c r="R50" s="24"/>
    </row>
    <row r="51" spans="1:18" ht="12.75" customHeight="1">
      <c r="A51" s="42" t="s">
        <v>56</v>
      </c>
      <c r="B51" s="61">
        <v>8723.65</v>
      </c>
      <c r="C51" s="61">
        <v>9126.5</v>
      </c>
      <c r="D51" s="61">
        <v>8590.8</v>
      </c>
      <c r="E51" s="62">
        <f t="shared" si="13"/>
        <v>26440.95</v>
      </c>
      <c r="F51" s="62">
        <v>11237.4</v>
      </c>
      <c r="G51" s="62">
        <v>5799.9</v>
      </c>
      <c r="H51" s="62">
        <v>5382.3</v>
      </c>
      <c r="I51" s="62">
        <f t="shared" si="14"/>
        <v>22419.6</v>
      </c>
      <c r="J51" s="62">
        <v>5713.7</v>
      </c>
      <c r="K51" s="62">
        <v>5643.6</v>
      </c>
      <c r="L51" s="62">
        <v>5972.4</v>
      </c>
      <c r="M51" s="17">
        <f t="shared" si="15"/>
        <v>17329.699999999997</v>
      </c>
      <c r="N51" s="62">
        <v>7770.6</v>
      </c>
      <c r="O51" s="62">
        <v>5879.7</v>
      </c>
      <c r="P51" s="62">
        <v>6423.2</v>
      </c>
      <c r="Q51" s="17">
        <f t="shared" si="16"/>
        <v>20073.5</v>
      </c>
      <c r="R51" s="24"/>
    </row>
    <row r="52" spans="1:18" ht="12.75" customHeight="1">
      <c r="A52" s="49" t="s">
        <v>51</v>
      </c>
      <c r="B52" s="71">
        <f aca="true" t="shared" si="17" ref="B52:P52">SUM(B43:B51)</f>
        <v>12228.523</v>
      </c>
      <c r="C52" s="71">
        <f t="shared" si="17"/>
        <v>12256.7</v>
      </c>
      <c r="D52" s="71">
        <f t="shared" si="17"/>
        <v>11397.599999999999</v>
      </c>
      <c r="E52" s="72">
        <f t="shared" si="17"/>
        <v>35882.823000000004</v>
      </c>
      <c r="F52" s="72">
        <f t="shared" si="17"/>
        <v>14259.2</v>
      </c>
      <c r="G52" s="72">
        <f t="shared" si="17"/>
        <v>6194.2</v>
      </c>
      <c r="H52" s="72">
        <f t="shared" si="17"/>
        <v>6086.900000000001</v>
      </c>
      <c r="I52" s="72">
        <f t="shared" si="17"/>
        <v>26540.3</v>
      </c>
      <c r="J52" s="72">
        <f t="shared" si="17"/>
        <v>6375.5</v>
      </c>
      <c r="K52" s="72">
        <f t="shared" si="17"/>
        <v>6294.900000000001</v>
      </c>
      <c r="L52" s="72">
        <f t="shared" si="17"/>
        <v>6334.599999999999</v>
      </c>
      <c r="M52" s="72">
        <f t="shared" si="17"/>
        <v>19004.999999999996</v>
      </c>
      <c r="N52" s="72">
        <f t="shared" si="17"/>
        <v>8297.4</v>
      </c>
      <c r="O52" s="72">
        <f t="shared" si="17"/>
        <v>6383</v>
      </c>
      <c r="P52" s="72">
        <f t="shared" si="17"/>
        <v>7138.3</v>
      </c>
      <c r="Q52" s="72">
        <f>SUM(Q43:Q51)</f>
        <v>21818.7</v>
      </c>
      <c r="R52" s="24"/>
    </row>
    <row r="53" spans="1:18" ht="12.75" customHeight="1">
      <c r="A53" s="73" t="s">
        <v>95</v>
      </c>
      <c r="B53" s="65">
        <v>837.45</v>
      </c>
      <c r="C53" s="65">
        <v>267.1</v>
      </c>
      <c r="D53" s="65">
        <v>81.1</v>
      </c>
      <c r="E53" s="74">
        <f>SUM(B53:D53)</f>
        <v>1185.65</v>
      </c>
      <c r="F53" s="74">
        <v>57.2</v>
      </c>
      <c r="G53" s="74">
        <v>50.1</v>
      </c>
      <c r="H53" s="74">
        <v>23</v>
      </c>
      <c r="I53" s="74">
        <f>SUM(F53:H53)</f>
        <v>130.3</v>
      </c>
      <c r="J53" s="74">
        <v>54.2</v>
      </c>
      <c r="K53" s="74">
        <v>15.7</v>
      </c>
      <c r="L53" s="74">
        <v>14.639</v>
      </c>
      <c r="M53" s="17">
        <f>SUM(J53:L53)</f>
        <v>84.539</v>
      </c>
      <c r="N53" s="74">
        <v>10.7</v>
      </c>
      <c r="O53" s="74">
        <v>14.8</v>
      </c>
      <c r="P53" s="74">
        <v>17.5</v>
      </c>
      <c r="Q53" s="17">
        <f>SUM(N53:P53)</f>
        <v>43</v>
      </c>
      <c r="R53" s="24"/>
    </row>
    <row r="54" spans="1:18" ht="12.75" customHeight="1">
      <c r="A54" s="42" t="s">
        <v>57</v>
      </c>
      <c r="B54" s="65">
        <v>406.1</v>
      </c>
      <c r="C54" s="65">
        <v>751.9</v>
      </c>
      <c r="D54" s="65">
        <v>844.3</v>
      </c>
      <c r="E54" s="74">
        <f>SUM(B54:D54)</f>
        <v>2002.3</v>
      </c>
      <c r="F54" s="74">
        <v>638.4</v>
      </c>
      <c r="G54" s="74">
        <v>724.5</v>
      </c>
      <c r="H54" s="74">
        <v>563.3</v>
      </c>
      <c r="I54" s="74">
        <f>SUM(F54:H54)</f>
        <v>1926.2</v>
      </c>
      <c r="J54" s="74">
        <v>597</v>
      </c>
      <c r="K54" s="74">
        <v>648.5</v>
      </c>
      <c r="L54" s="74">
        <v>515.3</v>
      </c>
      <c r="M54" s="17">
        <f>SUM(J54:L54)</f>
        <v>1760.8</v>
      </c>
      <c r="N54" s="74">
        <v>598.3</v>
      </c>
      <c r="O54" s="74">
        <v>530.2</v>
      </c>
      <c r="P54" s="74">
        <v>467.4</v>
      </c>
      <c r="Q54" s="17">
        <f>SUM(N54:P54)</f>
        <v>1595.9</v>
      </c>
      <c r="R54" s="24"/>
    </row>
    <row r="55" spans="1:18" ht="12.75" customHeight="1">
      <c r="A55" s="75" t="s">
        <v>58</v>
      </c>
      <c r="B55" s="65">
        <v>432.98</v>
      </c>
      <c r="C55" s="65">
        <v>336.91</v>
      </c>
      <c r="D55" s="65">
        <v>295.14</v>
      </c>
      <c r="E55" s="74">
        <f>SUM(B55:D55)</f>
        <v>1065.0300000000002</v>
      </c>
      <c r="F55" s="74">
        <v>346</v>
      </c>
      <c r="G55" s="74">
        <v>352.8</v>
      </c>
      <c r="H55" s="74">
        <v>365.6</v>
      </c>
      <c r="I55" s="74">
        <f>SUM(F55:H55)</f>
        <v>1064.4</v>
      </c>
      <c r="J55" s="74">
        <v>382.7</v>
      </c>
      <c r="K55" s="74">
        <v>429.4</v>
      </c>
      <c r="L55" s="74">
        <v>588.9</v>
      </c>
      <c r="M55" s="17">
        <f>SUM(J55:L55)</f>
        <v>1401</v>
      </c>
      <c r="N55" s="74">
        <v>334</v>
      </c>
      <c r="O55" s="74">
        <v>368.4</v>
      </c>
      <c r="P55" s="74">
        <v>345.47555900000003</v>
      </c>
      <c r="Q55" s="17">
        <f>SUM(N55:P55)</f>
        <v>1047.875559</v>
      </c>
      <c r="R55" s="24"/>
    </row>
    <row r="56" spans="1:18" ht="12.75" customHeight="1">
      <c r="A56" s="75" t="s">
        <v>61</v>
      </c>
      <c r="B56" s="64">
        <v>0</v>
      </c>
      <c r="C56" s="64">
        <v>0</v>
      </c>
      <c r="D56" s="64">
        <v>0</v>
      </c>
      <c r="E56" s="74">
        <f>SUM(B56:D56)</f>
        <v>0</v>
      </c>
      <c r="F56" s="74">
        <f>SUM(C56:E56)</f>
        <v>0</v>
      </c>
      <c r="G56" s="74">
        <v>0</v>
      </c>
      <c r="H56" s="74">
        <v>0</v>
      </c>
      <c r="I56" s="74">
        <f>SUM(F56:H56)</f>
        <v>0</v>
      </c>
      <c r="J56" s="74">
        <f>SUM(G56:I56)</f>
        <v>0</v>
      </c>
      <c r="K56" s="74">
        <f>SUM(H56:J56)</f>
        <v>0</v>
      </c>
      <c r="L56" s="74">
        <f>SUM(I56:K56)</f>
        <v>0</v>
      </c>
      <c r="M56" s="17">
        <f>SUM(J56:L56)</f>
        <v>0</v>
      </c>
      <c r="N56" s="74">
        <v>0</v>
      </c>
      <c r="O56" s="74">
        <v>0</v>
      </c>
      <c r="P56" s="74">
        <v>0</v>
      </c>
      <c r="Q56" s="17">
        <f>SUM(N56:P56)</f>
        <v>0</v>
      </c>
      <c r="R56" s="24"/>
    </row>
    <row r="57" spans="1:18" ht="12.75" customHeight="1">
      <c r="A57" s="42" t="s">
        <v>59</v>
      </c>
      <c r="B57" s="65">
        <v>808.66</v>
      </c>
      <c r="C57" s="65">
        <v>1019.5</v>
      </c>
      <c r="D57" s="65">
        <v>949</v>
      </c>
      <c r="E57" s="74">
        <f>SUM(B57:D57)</f>
        <v>2777.16</v>
      </c>
      <c r="F57" s="74">
        <v>1000.3</v>
      </c>
      <c r="G57" s="74">
        <v>906.7</v>
      </c>
      <c r="H57" s="74">
        <v>799</v>
      </c>
      <c r="I57" s="74">
        <f>SUM(F57:H57)</f>
        <v>2706</v>
      </c>
      <c r="J57" s="74">
        <v>897.5</v>
      </c>
      <c r="K57" s="74">
        <v>820.4</v>
      </c>
      <c r="L57" s="74">
        <v>935.3</v>
      </c>
      <c r="M57" s="17">
        <f>SUM(J57:L57)</f>
        <v>2653.2</v>
      </c>
      <c r="N57" s="74">
        <v>884.9</v>
      </c>
      <c r="O57" s="74">
        <v>986.5</v>
      </c>
      <c r="P57" s="74">
        <v>1043</v>
      </c>
      <c r="Q57" s="17">
        <f>SUM(N57:P57)</f>
        <v>2914.4</v>
      </c>
      <c r="R57" s="24"/>
    </row>
    <row r="58" spans="1:18" ht="12.75" customHeight="1">
      <c r="A58" s="49" t="s">
        <v>51</v>
      </c>
      <c r="B58" s="76">
        <f>SUM(B53:B57)</f>
        <v>2485.19</v>
      </c>
      <c r="C58" s="76">
        <f>SUM(C53:C57)</f>
        <v>2375.41</v>
      </c>
      <c r="D58" s="76">
        <f>SUM(D53:D57)</f>
        <v>2169.54</v>
      </c>
      <c r="E58" s="77">
        <f aca="true" t="shared" si="18" ref="E58:P58">SUM(E53:E57)</f>
        <v>7030.139999999999</v>
      </c>
      <c r="F58" s="77">
        <f>SUM(F53:F57)</f>
        <v>2041.8999999999999</v>
      </c>
      <c r="G58" s="77">
        <f t="shared" si="18"/>
        <v>2034.1000000000001</v>
      </c>
      <c r="H58" s="77">
        <f t="shared" si="18"/>
        <v>1750.9</v>
      </c>
      <c r="I58" s="77">
        <f t="shared" si="18"/>
        <v>5826.9</v>
      </c>
      <c r="J58" s="77">
        <f>SUM(J53:J57)</f>
        <v>1931.4</v>
      </c>
      <c r="K58" s="77">
        <f>SUM(K53:K57)</f>
        <v>1914</v>
      </c>
      <c r="L58" s="77">
        <f>SUM(L53:L57)</f>
        <v>2054.139</v>
      </c>
      <c r="M58" s="77">
        <f t="shared" si="18"/>
        <v>5899.539</v>
      </c>
      <c r="N58" s="77">
        <f t="shared" si="18"/>
        <v>1827.9</v>
      </c>
      <c r="O58" s="77">
        <f t="shared" si="18"/>
        <v>1899.9</v>
      </c>
      <c r="P58" s="77">
        <f t="shared" si="18"/>
        <v>1873.375559</v>
      </c>
      <c r="Q58" s="77">
        <f>SUM(Q53:Q57)</f>
        <v>5601.175559</v>
      </c>
      <c r="R58" s="24"/>
    </row>
    <row r="59" spans="1:18" ht="12.75" customHeight="1">
      <c r="A59" s="42" t="s">
        <v>60</v>
      </c>
      <c r="B59" s="65">
        <v>28.35</v>
      </c>
      <c r="C59" s="65">
        <v>0</v>
      </c>
      <c r="D59" s="65">
        <v>2.8</v>
      </c>
      <c r="E59" s="74">
        <f>SUM(B59:D59)</f>
        <v>31.150000000000002</v>
      </c>
      <c r="F59" s="62">
        <v>0</v>
      </c>
      <c r="G59" s="62">
        <v>2.1</v>
      </c>
      <c r="H59" s="62">
        <v>1.6</v>
      </c>
      <c r="I59" s="74">
        <f>SUM(F59:H59)</f>
        <v>3.7</v>
      </c>
      <c r="J59" s="62">
        <v>15.3</v>
      </c>
      <c r="K59" s="62">
        <v>3.2</v>
      </c>
      <c r="L59" s="62">
        <v>1.9</v>
      </c>
      <c r="M59" s="17">
        <f>SUM(J59:L59)</f>
        <v>20.4</v>
      </c>
      <c r="N59" s="62">
        <v>1.4</v>
      </c>
      <c r="O59" s="62">
        <v>3.5</v>
      </c>
      <c r="P59" s="62">
        <v>2.4</v>
      </c>
      <c r="Q59" s="17">
        <f>SUM(N59:P59)</f>
        <v>7.300000000000001</v>
      </c>
      <c r="R59" s="24"/>
    </row>
    <row r="60" spans="1:18" ht="12.75" customHeight="1">
      <c r="A60" s="78" t="s">
        <v>3</v>
      </c>
      <c r="B60" s="67">
        <f>B41+B52+B58+B59</f>
        <v>22048.192999999996</v>
      </c>
      <c r="C60" s="67">
        <f>C41+C52+C58+C59</f>
        <v>19101.31</v>
      </c>
      <c r="D60" s="67">
        <f>D41+D52+D58+D59</f>
        <v>19277.64</v>
      </c>
      <c r="E60" s="72">
        <f aca="true" t="shared" si="19" ref="E60:P60">+E58+E52+E41+E59</f>
        <v>60427.143000000004</v>
      </c>
      <c r="F60" s="72">
        <f t="shared" si="19"/>
        <v>22855</v>
      </c>
      <c r="G60" s="72">
        <f t="shared" si="19"/>
        <v>8522.699999999999</v>
      </c>
      <c r="H60" s="72">
        <f t="shared" si="19"/>
        <v>8103.000000000002</v>
      </c>
      <c r="I60" s="72">
        <f t="shared" si="19"/>
        <v>39480.7</v>
      </c>
      <c r="J60" s="72">
        <f t="shared" si="19"/>
        <v>8622.099999999999</v>
      </c>
      <c r="K60" s="72">
        <f t="shared" si="19"/>
        <v>8436.600000000002</v>
      </c>
      <c r="L60" s="72">
        <f t="shared" si="19"/>
        <v>8613.639</v>
      </c>
      <c r="M60" s="72">
        <f t="shared" si="19"/>
        <v>25672.339</v>
      </c>
      <c r="N60" s="72">
        <f t="shared" si="19"/>
        <v>10339.699999999999</v>
      </c>
      <c r="O60" s="72">
        <f t="shared" si="19"/>
        <v>8575.3</v>
      </c>
      <c r="P60" s="72">
        <f t="shared" si="19"/>
        <v>9232.475558999999</v>
      </c>
      <c r="Q60" s="72">
        <f>+Q58+Q52+Q41+Q59</f>
        <v>28147.475559</v>
      </c>
      <c r="R60" s="24"/>
    </row>
    <row r="61" spans="1:17" ht="12.75" customHeight="1">
      <c r="A61" s="48" t="s">
        <v>103</v>
      </c>
      <c r="B61" s="79">
        <v>1500</v>
      </c>
      <c r="C61" s="17">
        <v>1500</v>
      </c>
      <c r="D61" s="17">
        <v>2000</v>
      </c>
      <c r="E61" s="17">
        <f>SUM(B61:D61)</f>
        <v>5000</v>
      </c>
      <c r="F61" s="17">
        <v>2000</v>
      </c>
      <c r="G61" s="17">
        <v>2000</v>
      </c>
      <c r="H61" s="17">
        <v>2000</v>
      </c>
      <c r="I61" s="17">
        <f>SUM(F61:H61)</f>
        <v>6000</v>
      </c>
      <c r="J61" s="74">
        <v>2000</v>
      </c>
      <c r="K61" s="74">
        <v>2000</v>
      </c>
      <c r="L61" s="74">
        <v>2000</v>
      </c>
      <c r="M61" s="17">
        <f>SUM(J61:L61)</f>
        <v>6000</v>
      </c>
      <c r="N61" s="74">
        <v>2000</v>
      </c>
      <c r="O61" s="74">
        <v>2000</v>
      </c>
      <c r="P61" s="74">
        <v>2000</v>
      </c>
      <c r="Q61" s="17">
        <f>SUM(N61:P61)</f>
        <v>6000</v>
      </c>
    </row>
    <row r="62" spans="1:17" ht="12.75" customHeight="1">
      <c r="A62" s="78" t="s">
        <v>21</v>
      </c>
      <c r="B62" s="66">
        <f>B60-B61</f>
        <v>20548.192999999996</v>
      </c>
      <c r="C62" s="66">
        <f>C60-C61</f>
        <v>17601.31</v>
      </c>
      <c r="D62" s="66">
        <f>D60-D61</f>
        <v>17277.64</v>
      </c>
      <c r="E62" s="67">
        <f aca="true" t="shared" si="20" ref="E62:P62">+E60-E61</f>
        <v>55427.143000000004</v>
      </c>
      <c r="F62" s="67">
        <f t="shared" si="20"/>
        <v>20855</v>
      </c>
      <c r="G62" s="67">
        <f t="shared" si="20"/>
        <v>6522.699999999999</v>
      </c>
      <c r="H62" s="67">
        <f t="shared" si="20"/>
        <v>6103.000000000002</v>
      </c>
      <c r="I62" s="67">
        <f t="shared" si="20"/>
        <v>33480.7</v>
      </c>
      <c r="J62" s="67">
        <f t="shared" si="20"/>
        <v>6622.0999999999985</v>
      </c>
      <c r="K62" s="67">
        <f t="shared" si="20"/>
        <v>6436.600000000002</v>
      </c>
      <c r="L62" s="67">
        <f t="shared" si="20"/>
        <v>6613.638999999999</v>
      </c>
      <c r="M62" s="67">
        <f t="shared" si="20"/>
        <v>19672.339</v>
      </c>
      <c r="N62" s="67">
        <f t="shared" si="20"/>
        <v>8339.699999999999</v>
      </c>
      <c r="O62" s="67">
        <f t="shared" si="20"/>
        <v>6575.299999999999</v>
      </c>
      <c r="P62" s="67">
        <f t="shared" si="20"/>
        <v>7232.475558999999</v>
      </c>
      <c r="Q62" s="67">
        <f>+Q60-Q61</f>
        <v>22147.475559</v>
      </c>
    </row>
    <row r="63" spans="1:17" ht="12.75">
      <c r="A63" s="75" t="s">
        <v>102</v>
      </c>
      <c r="B63" s="65">
        <v>0</v>
      </c>
      <c r="C63" s="74">
        <v>0</v>
      </c>
      <c r="D63" s="74">
        <v>0</v>
      </c>
      <c r="E63" s="74">
        <f>SUM(B63:D63)</f>
        <v>0</v>
      </c>
      <c r="F63" s="74">
        <v>0</v>
      </c>
      <c r="G63" s="74">
        <v>0</v>
      </c>
      <c r="H63" s="17">
        <v>0</v>
      </c>
      <c r="I63" s="74">
        <f>SUM(F63:H63)</f>
        <v>0</v>
      </c>
      <c r="J63" s="17">
        <v>0</v>
      </c>
      <c r="K63" s="17">
        <v>0</v>
      </c>
      <c r="L63" s="17">
        <v>0</v>
      </c>
      <c r="M63" s="17">
        <f>SUM(J63:L64)</f>
        <v>19672.339</v>
      </c>
      <c r="N63" s="17">
        <v>0</v>
      </c>
      <c r="O63" s="17">
        <v>0</v>
      </c>
      <c r="P63" s="17">
        <v>0</v>
      </c>
      <c r="Q63" s="17">
        <f>SUM(N63:P64)</f>
        <v>22147.475559</v>
      </c>
    </row>
    <row r="64" spans="1:17" ht="12.75">
      <c r="A64" s="49" t="s">
        <v>6</v>
      </c>
      <c r="B64" s="66">
        <f>SUM(B62:B63)</f>
        <v>20548.192999999996</v>
      </c>
      <c r="C64" s="66">
        <f>SUM(C62:C63)</f>
        <v>17601.31</v>
      </c>
      <c r="D64" s="66">
        <f>SUM(D62:D63)</f>
        <v>17277.64</v>
      </c>
      <c r="E64" s="67">
        <f aca="true" t="shared" si="21" ref="E64:P64">E62+E63</f>
        <v>55427.143000000004</v>
      </c>
      <c r="F64" s="67">
        <f t="shared" si="21"/>
        <v>20855</v>
      </c>
      <c r="G64" s="67">
        <f t="shared" si="21"/>
        <v>6522.699999999999</v>
      </c>
      <c r="H64" s="67">
        <f t="shared" si="21"/>
        <v>6103.000000000002</v>
      </c>
      <c r="I64" s="67">
        <f t="shared" si="21"/>
        <v>33480.7</v>
      </c>
      <c r="J64" s="67">
        <f t="shared" si="21"/>
        <v>6622.0999999999985</v>
      </c>
      <c r="K64" s="67">
        <f t="shared" si="21"/>
        <v>6436.600000000002</v>
      </c>
      <c r="L64" s="67">
        <f t="shared" si="21"/>
        <v>6613.638999999999</v>
      </c>
      <c r="M64" s="67">
        <f t="shared" si="21"/>
        <v>39344.678</v>
      </c>
      <c r="N64" s="67">
        <f t="shared" si="21"/>
        <v>8339.699999999999</v>
      </c>
      <c r="O64" s="67">
        <f t="shared" si="21"/>
        <v>6575.299999999999</v>
      </c>
      <c r="P64" s="67">
        <f t="shared" si="21"/>
        <v>7232.475558999999</v>
      </c>
      <c r="Q64" s="67">
        <f>Q62+Q63</f>
        <v>44294.951118</v>
      </c>
    </row>
    <row r="65" ht="12.75" customHeight="1">
      <c r="A65" s="34" t="s">
        <v>116</v>
      </c>
    </row>
    <row r="66" ht="12.75" customHeight="1"/>
    <row r="67" ht="12.75" customHeight="1"/>
    <row r="68" spans="1:17" ht="12.75" customHeight="1">
      <c r="A68" s="1" t="s">
        <v>63</v>
      </c>
      <c r="M68" s="2"/>
      <c r="Q68" s="35" t="s">
        <v>117</v>
      </c>
    </row>
    <row r="69" spans="1:17" ht="12.75" customHeight="1">
      <c r="A69" s="39" t="s">
        <v>104</v>
      </c>
      <c r="B69" s="54" t="s">
        <v>10</v>
      </c>
      <c r="C69" s="55"/>
      <c r="D69" s="55"/>
      <c r="E69" s="56"/>
      <c r="F69" s="54" t="s">
        <v>82</v>
      </c>
      <c r="G69" s="55"/>
      <c r="H69" s="55"/>
      <c r="I69" s="56"/>
      <c r="J69" s="54" t="s">
        <v>86</v>
      </c>
      <c r="K69" s="55"/>
      <c r="L69" s="55"/>
      <c r="M69" s="56"/>
      <c r="N69" s="54" t="s">
        <v>109</v>
      </c>
      <c r="O69" s="55"/>
      <c r="P69" s="55"/>
      <c r="Q69" s="56"/>
    </row>
    <row r="70" spans="1:17" ht="12.75" customHeight="1">
      <c r="A70" s="39"/>
      <c r="B70" s="41" t="s">
        <v>7</v>
      </c>
      <c r="C70" s="41" t="s">
        <v>8</v>
      </c>
      <c r="D70" s="41" t="s">
        <v>9</v>
      </c>
      <c r="E70" s="41" t="s">
        <v>105</v>
      </c>
      <c r="F70" s="41" t="s">
        <v>79</v>
      </c>
      <c r="G70" s="41" t="s">
        <v>80</v>
      </c>
      <c r="H70" s="41" t="s">
        <v>81</v>
      </c>
      <c r="I70" s="41" t="s">
        <v>105</v>
      </c>
      <c r="J70" s="41" t="s">
        <v>83</v>
      </c>
      <c r="K70" s="41" t="s">
        <v>84</v>
      </c>
      <c r="L70" s="41" t="s">
        <v>85</v>
      </c>
      <c r="M70" s="41" t="s">
        <v>105</v>
      </c>
      <c r="N70" s="41" t="s">
        <v>106</v>
      </c>
      <c r="O70" s="41" t="s">
        <v>107</v>
      </c>
      <c r="P70" s="41" t="s">
        <v>108</v>
      </c>
      <c r="Q70" s="41" t="s">
        <v>105</v>
      </c>
    </row>
    <row r="71" spans="1:17" ht="12.75">
      <c r="A71" s="42" t="s">
        <v>64</v>
      </c>
      <c r="B71" s="80">
        <v>6861.39</v>
      </c>
      <c r="C71" s="80">
        <v>7452.2</v>
      </c>
      <c r="D71" s="80">
        <v>7551.9</v>
      </c>
      <c r="E71" s="80">
        <f>SUM(B71:D71)</f>
        <v>21865.489999999998</v>
      </c>
      <c r="F71" s="80">
        <v>7981.2</v>
      </c>
      <c r="G71" s="80">
        <v>7406.4</v>
      </c>
      <c r="H71" s="80">
        <v>6300.6</v>
      </c>
      <c r="I71" s="80">
        <f>SUM(F71:H71)</f>
        <v>21688.199999999997</v>
      </c>
      <c r="J71" s="80">
        <v>7690.2</v>
      </c>
      <c r="K71" s="80">
        <v>7044.9</v>
      </c>
      <c r="L71" s="80">
        <v>6609.9</v>
      </c>
      <c r="M71" s="17">
        <f>SUM(J71:L71)</f>
        <v>21345</v>
      </c>
      <c r="N71" s="80">
        <v>7781.6</v>
      </c>
      <c r="O71" s="80">
        <v>8684.6</v>
      </c>
      <c r="P71" s="80">
        <v>8502.3</v>
      </c>
      <c r="Q71" s="17">
        <f>SUM(N71:P71)</f>
        <v>24968.5</v>
      </c>
    </row>
    <row r="72" spans="1:17" ht="12.75">
      <c r="A72" s="45" t="s">
        <v>65</v>
      </c>
      <c r="B72" s="80">
        <v>946.24</v>
      </c>
      <c r="C72" s="80">
        <v>2418</v>
      </c>
      <c r="D72" s="80">
        <v>305.3</v>
      </c>
      <c r="E72" s="80">
        <f>SUM(B72:D72)</f>
        <v>3669.54</v>
      </c>
      <c r="F72" s="80">
        <v>294.4</v>
      </c>
      <c r="G72" s="80">
        <v>246.4</v>
      </c>
      <c r="H72" s="80">
        <v>266</v>
      </c>
      <c r="I72" s="80">
        <f>SUM(F72:H72)</f>
        <v>806.8</v>
      </c>
      <c r="J72" s="80">
        <v>357.16925000000003</v>
      </c>
      <c r="K72" s="80">
        <v>269.8</v>
      </c>
      <c r="L72" s="80">
        <v>193.2</v>
      </c>
      <c r="M72" s="17">
        <f>SUM(J72:L72)</f>
        <v>820.1692500000001</v>
      </c>
      <c r="N72" s="80">
        <v>235.7</v>
      </c>
      <c r="O72" s="80">
        <v>256.5</v>
      </c>
      <c r="P72" s="80">
        <v>178.383094</v>
      </c>
      <c r="Q72" s="17">
        <f>SUM(N72:P72)</f>
        <v>670.583094</v>
      </c>
    </row>
    <row r="73" spans="1:17" ht="12.75">
      <c r="A73" s="45" t="s">
        <v>66</v>
      </c>
      <c r="B73" s="80">
        <v>7796.28</v>
      </c>
      <c r="C73" s="80">
        <v>6476.9</v>
      </c>
      <c r="D73" s="80">
        <v>9858.4</v>
      </c>
      <c r="E73" s="80">
        <f>SUM(B73:D73)</f>
        <v>24131.58</v>
      </c>
      <c r="F73" s="80">
        <v>9046.9</v>
      </c>
      <c r="G73" s="80">
        <v>9490.7</v>
      </c>
      <c r="H73" s="80">
        <v>7456.3</v>
      </c>
      <c r="I73" s="80">
        <f>SUM(F73:H73)</f>
        <v>25993.899999999998</v>
      </c>
      <c r="J73" s="80">
        <v>8864.9</v>
      </c>
      <c r="K73" s="80">
        <v>7172.5</v>
      </c>
      <c r="L73" s="80">
        <v>7360.8</v>
      </c>
      <c r="M73" s="17">
        <f>SUM(J73:L73)</f>
        <v>23398.2</v>
      </c>
      <c r="N73" s="80">
        <v>8968.2</v>
      </c>
      <c r="O73" s="80">
        <v>6610.6</v>
      </c>
      <c r="P73" s="80">
        <v>9707.1</v>
      </c>
      <c r="Q73" s="17">
        <f>SUM(N73:P73)</f>
        <v>25285.9</v>
      </c>
    </row>
    <row r="74" spans="1:17" ht="12.75">
      <c r="A74" s="49" t="s">
        <v>51</v>
      </c>
      <c r="B74" s="81">
        <f aca="true" t="shared" si="22" ref="B74:Q74">SUM(B71:B73)</f>
        <v>15603.91</v>
      </c>
      <c r="C74" s="81">
        <f t="shared" si="22"/>
        <v>16347.1</v>
      </c>
      <c r="D74" s="81">
        <f t="shared" si="22"/>
        <v>17715.6</v>
      </c>
      <c r="E74" s="81">
        <f t="shared" si="22"/>
        <v>49666.61</v>
      </c>
      <c r="F74" s="81">
        <f t="shared" si="22"/>
        <v>17322.5</v>
      </c>
      <c r="G74" s="81">
        <f t="shared" si="22"/>
        <v>17143.5</v>
      </c>
      <c r="H74" s="81">
        <f t="shared" si="22"/>
        <v>14022.900000000001</v>
      </c>
      <c r="I74" s="81">
        <f t="shared" si="22"/>
        <v>48488.899999999994</v>
      </c>
      <c r="J74" s="81">
        <f t="shared" si="22"/>
        <v>16912.269249999998</v>
      </c>
      <c r="K74" s="81">
        <f t="shared" si="22"/>
        <v>14487.2</v>
      </c>
      <c r="L74" s="81">
        <f t="shared" si="22"/>
        <v>14163.9</v>
      </c>
      <c r="M74" s="81">
        <f t="shared" si="22"/>
        <v>45563.36925</v>
      </c>
      <c r="N74" s="81">
        <f t="shared" si="22"/>
        <v>16985.5</v>
      </c>
      <c r="O74" s="81">
        <f t="shared" si="22"/>
        <v>15551.7</v>
      </c>
      <c r="P74" s="81">
        <f t="shared" si="22"/>
        <v>18387.783094</v>
      </c>
      <c r="Q74" s="17">
        <f t="shared" si="22"/>
        <v>50924.983094</v>
      </c>
    </row>
    <row r="75" spans="1:17" ht="12.75">
      <c r="A75" s="63" t="s">
        <v>98</v>
      </c>
      <c r="B75" s="82">
        <v>11879.43</v>
      </c>
      <c r="C75" s="82">
        <v>12562</v>
      </c>
      <c r="D75" s="82">
        <v>11470.2</v>
      </c>
      <c r="E75" s="82">
        <f>SUM(B75:D75)</f>
        <v>35911.630000000005</v>
      </c>
      <c r="F75" s="82">
        <f>13870.5+7.5</f>
        <v>13878</v>
      </c>
      <c r="G75" s="82">
        <v>12922.9</v>
      </c>
      <c r="H75" s="82">
        <v>10045.8</v>
      </c>
      <c r="I75" s="80">
        <f>SUM(F75:H75)</f>
        <v>36846.7</v>
      </c>
      <c r="J75" s="82">
        <v>12728.6</v>
      </c>
      <c r="K75" s="82">
        <v>11814.7</v>
      </c>
      <c r="L75" s="80">
        <v>10860.4</v>
      </c>
      <c r="M75" s="17">
        <f>SUM(J75:L75)</f>
        <v>35403.700000000004</v>
      </c>
      <c r="N75" s="80">
        <v>12275.8</v>
      </c>
      <c r="O75" s="80">
        <v>14915.6</v>
      </c>
      <c r="P75" s="80">
        <v>12759.6</v>
      </c>
      <c r="Q75" s="17">
        <f>SUM(N75:P75)</f>
        <v>39951</v>
      </c>
    </row>
    <row r="76" spans="1:17" ht="12.75">
      <c r="A76" s="42" t="s">
        <v>99</v>
      </c>
      <c r="B76" s="82">
        <v>4866.84</v>
      </c>
      <c r="C76" s="82">
        <v>5047.6</v>
      </c>
      <c r="D76" s="82">
        <v>5642.6</v>
      </c>
      <c r="E76" s="82">
        <f>SUM(B76:D76)</f>
        <v>15557.04</v>
      </c>
      <c r="F76" s="80">
        <f>5427.2</f>
        <v>5427.2</v>
      </c>
      <c r="G76" s="82">
        <v>5624.4</v>
      </c>
      <c r="H76" s="82">
        <v>5593.3</v>
      </c>
      <c r="I76" s="80">
        <f>SUM(F76:H76)</f>
        <v>16644.899999999998</v>
      </c>
      <c r="J76" s="80">
        <v>5472</v>
      </c>
      <c r="K76" s="80">
        <v>4325.8</v>
      </c>
      <c r="L76" s="80">
        <v>4082</v>
      </c>
      <c r="M76" s="17">
        <f>SUM(J76:L76)</f>
        <v>13879.8</v>
      </c>
      <c r="N76" s="80">
        <v>4966.9</v>
      </c>
      <c r="O76" s="80">
        <v>3709.9</v>
      </c>
      <c r="P76" s="80">
        <v>5802.8</v>
      </c>
      <c r="Q76" s="17">
        <f>SUM(N76:P76)</f>
        <v>14479.599999999999</v>
      </c>
    </row>
    <row r="77" spans="1:17" ht="12.75">
      <c r="A77" s="42" t="s">
        <v>115</v>
      </c>
      <c r="B77" s="82">
        <v>4221.73</v>
      </c>
      <c r="C77" s="82">
        <v>4178.3</v>
      </c>
      <c r="D77" s="82">
        <v>4623</v>
      </c>
      <c r="E77" s="82">
        <f>SUM(B77:D77)</f>
        <v>13023.029999999999</v>
      </c>
      <c r="F77" s="80">
        <f>4069.3+2</f>
        <v>4071.3</v>
      </c>
      <c r="G77" s="82">
        <v>4620.7</v>
      </c>
      <c r="H77" s="82">
        <v>4054.9</v>
      </c>
      <c r="I77" s="82">
        <f>SUM(F77:H77)</f>
        <v>12746.9</v>
      </c>
      <c r="J77" s="80">
        <v>4381.9</v>
      </c>
      <c r="K77" s="80">
        <v>3680</v>
      </c>
      <c r="L77" s="80">
        <v>3603.8</v>
      </c>
      <c r="M77" s="17">
        <f>SUM(J77:L77)</f>
        <v>11665.7</v>
      </c>
      <c r="N77" s="80">
        <v>4283.1</v>
      </c>
      <c r="O77" s="80">
        <v>3407.8</v>
      </c>
      <c r="P77" s="80">
        <v>5004.2</v>
      </c>
      <c r="Q77" s="17">
        <f>SUM(N77:P77)</f>
        <v>12695.1</v>
      </c>
    </row>
    <row r="78" spans="1:17" ht="12.75">
      <c r="A78" s="44" t="s">
        <v>67</v>
      </c>
      <c r="B78" s="82">
        <v>5.78</v>
      </c>
      <c r="C78" s="82">
        <v>9.7</v>
      </c>
      <c r="D78" s="82">
        <v>33.9</v>
      </c>
      <c r="E78" s="82">
        <f>SUM(B78:D78)</f>
        <v>49.379999999999995</v>
      </c>
      <c r="F78" s="80">
        <f>5.2+20.1</f>
        <v>25.3</v>
      </c>
      <c r="G78" s="82">
        <v>131.7</v>
      </c>
      <c r="H78" s="82">
        <v>5.6</v>
      </c>
      <c r="I78" s="80">
        <f>SUM(F78:H78)</f>
        <v>162.6</v>
      </c>
      <c r="J78" s="80">
        <v>2</v>
      </c>
      <c r="K78" s="80">
        <v>14.8</v>
      </c>
      <c r="L78" s="80">
        <v>1.6</v>
      </c>
      <c r="M78" s="17">
        <f>SUM(J78:L78)</f>
        <v>18.400000000000002</v>
      </c>
      <c r="N78" s="80">
        <v>5.1</v>
      </c>
      <c r="O78" s="80">
        <v>17</v>
      </c>
      <c r="P78" s="80">
        <v>23</v>
      </c>
      <c r="Q78" s="17">
        <f>SUM(N78:P78)</f>
        <v>45.1</v>
      </c>
    </row>
    <row r="79" spans="1:17" ht="12.75">
      <c r="A79" s="42" t="s">
        <v>68</v>
      </c>
      <c r="B79" s="80">
        <v>0.12</v>
      </c>
      <c r="C79" s="80">
        <v>0</v>
      </c>
      <c r="D79" s="80">
        <v>0</v>
      </c>
      <c r="E79" s="82">
        <f>SUM(B79:D79)</f>
        <v>0.12</v>
      </c>
      <c r="F79" s="82">
        <v>0</v>
      </c>
      <c r="G79" s="82">
        <v>0</v>
      </c>
      <c r="H79" s="82">
        <v>0</v>
      </c>
      <c r="I79" s="80">
        <f>SUM(F79:H79)</f>
        <v>0</v>
      </c>
      <c r="J79" s="80">
        <v>0</v>
      </c>
      <c r="K79" s="80">
        <v>0.2</v>
      </c>
      <c r="L79" s="80">
        <v>0</v>
      </c>
      <c r="M79" s="17">
        <f>SUM(J79:L79)</f>
        <v>0.2</v>
      </c>
      <c r="N79" s="80">
        <v>0</v>
      </c>
      <c r="O79" s="81">
        <v>0</v>
      </c>
      <c r="P79" s="80">
        <v>0</v>
      </c>
      <c r="Q79" s="17">
        <f>SUM(N79:P79)</f>
        <v>0</v>
      </c>
    </row>
    <row r="80" spans="1:17" ht="12.75">
      <c r="A80" s="49" t="s">
        <v>51</v>
      </c>
      <c r="B80" s="81">
        <f aca="true" t="shared" si="23" ref="B80:P80">SUM(B75:B79)</f>
        <v>20973.899999999998</v>
      </c>
      <c r="C80" s="81">
        <f t="shared" si="23"/>
        <v>21797.6</v>
      </c>
      <c r="D80" s="81">
        <f t="shared" si="23"/>
        <v>21769.700000000004</v>
      </c>
      <c r="E80" s="81">
        <f t="shared" si="23"/>
        <v>64541.200000000004</v>
      </c>
      <c r="F80" s="81">
        <f t="shared" si="23"/>
        <v>23401.8</v>
      </c>
      <c r="G80" s="81">
        <f t="shared" si="23"/>
        <v>23299.7</v>
      </c>
      <c r="H80" s="81">
        <f t="shared" si="23"/>
        <v>19699.6</v>
      </c>
      <c r="I80" s="81">
        <f t="shared" si="23"/>
        <v>66401.09999999999</v>
      </c>
      <c r="J80" s="81">
        <f t="shared" si="23"/>
        <v>22584.5</v>
      </c>
      <c r="K80" s="81">
        <f t="shared" si="23"/>
        <v>19835.5</v>
      </c>
      <c r="L80" s="81">
        <f t="shared" si="23"/>
        <v>18547.8</v>
      </c>
      <c r="M80" s="81">
        <f t="shared" si="23"/>
        <v>60967.799999999996</v>
      </c>
      <c r="N80" s="81">
        <f t="shared" si="23"/>
        <v>21530.899999999994</v>
      </c>
      <c r="O80" s="81">
        <f t="shared" si="23"/>
        <v>22050.3</v>
      </c>
      <c r="P80" s="81">
        <f t="shared" si="23"/>
        <v>23589.600000000002</v>
      </c>
      <c r="Q80" s="81">
        <f>SUM(Q75:Q79)</f>
        <v>67170.8</v>
      </c>
    </row>
    <row r="81" spans="1:17" ht="12.75" customHeight="1" hidden="1">
      <c r="A81" s="49" t="s">
        <v>69</v>
      </c>
      <c r="B81" s="60"/>
      <c r="C81" s="60"/>
      <c r="D81" s="60"/>
      <c r="E81" s="60"/>
      <c r="F81" s="60"/>
      <c r="G81" s="83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1:17" ht="12.75" customHeight="1" hidden="1">
      <c r="A82" s="42" t="s">
        <v>114</v>
      </c>
      <c r="B82" s="84">
        <v>0</v>
      </c>
      <c r="C82" s="84">
        <v>0</v>
      </c>
      <c r="D82" s="84">
        <v>0</v>
      </c>
      <c r="E82" s="84">
        <v>0</v>
      </c>
      <c r="F82" s="84">
        <v>0</v>
      </c>
      <c r="G82" s="84">
        <v>0</v>
      </c>
      <c r="H82" s="84">
        <v>0</v>
      </c>
      <c r="I82" s="84">
        <v>0</v>
      </c>
      <c r="J82" s="84">
        <v>0</v>
      </c>
      <c r="K82" s="62">
        <v>0</v>
      </c>
      <c r="L82" s="84">
        <v>0</v>
      </c>
      <c r="M82" s="17">
        <f>SUM(J82:K82)</f>
        <v>0</v>
      </c>
      <c r="N82" s="84">
        <v>0</v>
      </c>
      <c r="O82" s="84">
        <v>0</v>
      </c>
      <c r="P82" s="84">
        <v>0</v>
      </c>
      <c r="Q82" s="84">
        <v>0</v>
      </c>
    </row>
    <row r="83" spans="1:17" ht="12.75" customHeight="1" hidden="1">
      <c r="A83" s="42" t="s">
        <v>70</v>
      </c>
      <c r="B83" s="80">
        <v>41.499</v>
      </c>
      <c r="C83" s="80">
        <v>27.3</v>
      </c>
      <c r="D83" s="80">
        <v>102.9</v>
      </c>
      <c r="E83" s="80">
        <f>SUM(B83:D83)</f>
        <v>171.699</v>
      </c>
      <c r="F83" s="80">
        <v>0.9</v>
      </c>
      <c r="G83" s="80">
        <v>8.6</v>
      </c>
      <c r="H83" s="80">
        <v>54.1</v>
      </c>
      <c r="I83" s="80">
        <f aca="true" t="shared" si="24" ref="I83:I89">SUM(F83:H83)</f>
        <v>63.6</v>
      </c>
      <c r="J83" s="80">
        <v>11</v>
      </c>
      <c r="K83" s="80">
        <v>336.1</v>
      </c>
      <c r="L83" s="80">
        <v>5.6</v>
      </c>
      <c r="M83" s="17">
        <f>SUM(J83:K83)</f>
        <v>347.1</v>
      </c>
      <c r="N83" s="80">
        <v>14.8</v>
      </c>
      <c r="O83" s="80">
        <v>35.6</v>
      </c>
      <c r="P83" s="80">
        <v>308.4</v>
      </c>
      <c r="Q83" s="17">
        <f>SUM(N83:P83)</f>
        <v>358.79999999999995</v>
      </c>
    </row>
    <row r="84" spans="1:17" ht="12.75" customHeight="1" hidden="1">
      <c r="A84" s="42" t="s">
        <v>71</v>
      </c>
      <c r="B84" s="80">
        <v>34.85</v>
      </c>
      <c r="C84" s="80">
        <v>28.7</v>
      </c>
      <c r="D84" s="80">
        <v>25.38</v>
      </c>
      <c r="E84" s="80">
        <f aca="true" t="shared" si="25" ref="E84:E91">SUM(B84:D84)</f>
        <v>88.92999999999999</v>
      </c>
      <c r="F84" s="80">
        <v>37.6</v>
      </c>
      <c r="G84" s="80">
        <v>32.7</v>
      </c>
      <c r="H84" s="80">
        <v>28.1</v>
      </c>
      <c r="I84" s="80">
        <f t="shared" si="24"/>
        <v>98.4</v>
      </c>
      <c r="J84" s="82">
        <v>37</v>
      </c>
      <c r="K84" s="82">
        <v>23.3</v>
      </c>
      <c r="L84" s="80">
        <v>33.6</v>
      </c>
      <c r="M84" s="17">
        <f aca="true" t="shared" si="26" ref="M84:M89">SUM(J84:L84)</f>
        <v>93.9</v>
      </c>
      <c r="N84" s="80">
        <v>33.4</v>
      </c>
      <c r="O84" s="80">
        <v>53.7</v>
      </c>
      <c r="P84" s="80">
        <v>45.4</v>
      </c>
      <c r="Q84" s="17">
        <f aca="true" t="shared" si="27" ref="Q84:Q89">SUM(N84:P84)</f>
        <v>132.5</v>
      </c>
    </row>
    <row r="85" spans="1:17" ht="12.75" customHeight="1" hidden="1">
      <c r="A85" s="42" t="s">
        <v>72</v>
      </c>
      <c r="B85" s="80">
        <v>0.96</v>
      </c>
      <c r="C85" s="80">
        <v>0.2</v>
      </c>
      <c r="D85" s="80">
        <v>0.1</v>
      </c>
      <c r="E85" s="80">
        <f t="shared" si="25"/>
        <v>1.26</v>
      </c>
      <c r="F85" s="80">
        <v>0.1</v>
      </c>
      <c r="G85" s="80">
        <v>0.1</v>
      </c>
      <c r="H85" s="80">
        <v>0.1</v>
      </c>
      <c r="I85" s="80">
        <f t="shared" si="24"/>
        <v>0.30000000000000004</v>
      </c>
      <c r="J85" s="80">
        <v>0.0537</v>
      </c>
      <c r="K85" s="80">
        <v>0.2</v>
      </c>
      <c r="L85" s="80">
        <v>0.0658</v>
      </c>
      <c r="M85" s="17">
        <f t="shared" si="26"/>
        <v>0.3195</v>
      </c>
      <c r="N85" s="80">
        <v>0.1</v>
      </c>
      <c r="O85" s="80">
        <v>1.1</v>
      </c>
      <c r="P85" s="80">
        <v>0.05325</v>
      </c>
      <c r="Q85" s="17">
        <f t="shared" si="27"/>
        <v>1.2532500000000002</v>
      </c>
    </row>
    <row r="86" spans="1:17" ht="12.75" customHeight="1" hidden="1">
      <c r="A86" s="42" t="s">
        <v>73</v>
      </c>
      <c r="B86" s="80">
        <v>0.56</v>
      </c>
      <c r="C86" s="80">
        <v>0.07</v>
      </c>
      <c r="D86" s="80">
        <v>0.1</v>
      </c>
      <c r="E86" s="80">
        <f t="shared" si="25"/>
        <v>0.7300000000000001</v>
      </c>
      <c r="F86" s="80">
        <v>0.2</v>
      </c>
      <c r="G86" s="80">
        <v>0.3</v>
      </c>
      <c r="H86" s="80">
        <v>0.3</v>
      </c>
      <c r="I86" s="80">
        <f t="shared" si="24"/>
        <v>0.8</v>
      </c>
      <c r="J86" s="80">
        <v>0.1389</v>
      </c>
      <c r="K86" s="80"/>
      <c r="L86" s="80">
        <v>0.08412</v>
      </c>
      <c r="M86" s="17">
        <f t="shared" si="26"/>
        <v>0.22302</v>
      </c>
      <c r="N86" s="80">
        <v>0.2</v>
      </c>
      <c r="O86" s="80">
        <v>0.6</v>
      </c>
      <c r="P86" s="80">
        <v>0.3</v>
      </c>
      <c r="Q86" s="17">
        <f t="shared" si="27"/>
        <v>1.1</v>
      </c>
    </row>
    <row r="87" spans="1:17" ht="12.75" customHeight="1" hidden="1">
      <c r="A87" s="45" t="s">
        <v>74</v>
      </c>
      <c r="B87" s="80">
        <v>19.38</v>
      </c>
      <c r="C87" s="80">
        <v>18</v>
      </c>
      <c r="D87" s="80">
        <v>17.7</v>
      </c>
      <c r="E87" s="80">
        <f t="shared" si="25"/>
        <v>55.08</v>
      </c>
      <c r="F87" s="80">
        <v>11.5</v>
      </c>
      <c r="G87" s="80">
        <v>15.4</v>
      </c>
      <c r="H87" s="80">
        <v>11</v>
      </c>
      <c r="I87" s="80">
        <f t="shared" si="24"/>
        <v>37.9</v>
      </c>
      <c r="J87" s="80">
        <v>13</v>
      </c>
      <c r="K87" s="80">
        <v>28.8</v>
      </c>
      <c r="L87" s="80">
        <v>12.4</v>
      </c>
      <c r="M87" s="17">
        <f t="shared" si="26"/>
        <v>54.199999999999996</v>
      </c>
      <c r="N87" s="80">
        <v>18.6</v>
      </c>
      <c r="O87" s="80">
        <v>23.6</v>
      </c>
      <c r="P87" s="80">
        <v>23.5</v>
      </c>
      <c r="Q87" s="17">
        <f t="shared" si="27"/>
        <v>65.7</v>
      </c>
    </row>
    <row r="88" spans="1:17" ht="12.75" customHeight="1" hidden="1">
      <c r="A88" s="42" t="s">
        <v>75</v>
      </c>
      <c r="B88" s="80">
        <v>5.85</v>
      </c>
      <c r="C88" s="80">
        <v>3.3</v>
      </c>
      <c r="D88" s="80">
        <v>3</v>
      </c>
      <c r="E88" s="80">
        <f t="shared" si="25"/>
        <v>12.149999999999999</v>
      </c>
      <c r="F88" s="80">
        <v>1.9</v>
      </c>
      <c r="G88" s="80">
        <v>2.5</v>
      </c>
      <c r="H88" s="80">
        <v>6</v>
      </c>
      <c r="I88" s="80">
        <f t="shared" si="24"/>
        <v>10.4</v>
      </c>
      <c r="J88" s="80">
        <v>52.4</v>
      </c>
      <c r="K88" s="80">
        <v>30.7</v>
      </c>
      <c r="L88" s="80">
        <v>16.7</v>
      </c>
      <c r="M88" s="17">
        <f t="shared" si="26"/>
        <v>99.8</v>
      </c>
      <c r="N88" s="80">
        <v>10.6</v>
      </c>
      <c r="O88" s="80">
        <v>9.7</v>
      </c>
      <c r="P88" s="80">
        <v>6.3</v>
      </c>
      <c r="Q88" s="17">
        <f t="shared" si="27"/>
        <v>26.599999999999998</v>
      </c>
    </row>
    <row r="89" spans="1:17" ht="12.75" customHeight="1" hidden="1">
      <c r="A89" s="42" t="s">
        <v>61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v>0</v>
      </c>
      <c r="H89" s="80">
        <v>0</v>
      </c>
      <c r="I89" s="80">
        <f t="shared" si="24"/>
        <v>0</v>
      </c>
      <c r="J89" s="30">
        <v>0</v>
      </c>
      <c r="K89" s="82">
        <v>0</v>
      </c>
      <c r="L89" s="80">
        <v>0</v>
      </c>
      <c r="M89" s="17">
        <f t="shared" si="26"/>
        <v>0</v>
      </c>
      <c r="N89" s="64">
        <v>0</v>
      </c>
      <c r="O89" s="64">
        <v>0</v>
      </c>
      <c r="P89" s="30">
        <v>0</v>
      </c>
      <c r="Q89" s="17">
        <f t="shared" si="27"/>
        <v>0</v>
      </c>
    </row>
    <row r="90" spans="1:17" ht="12.75" customHeight="1" hidden="1">
      <c r="A90" s="44" t="s">
        <v>76</v>
      </c>
      <c r="B90" s="80">
        <v>65.34</v>
      </c>
      <c r="C90" s="80">
        <v>66.3</v>
      </c>
      <c r="D90" s="80">
        <v>58.9</v>
      </c>
      <c r="E90" s="80">
        <f>SUM(B90:D90)</f>
        <v>190.54</v>
      </c>
      <c r="F90" s="80">
        <v>76.9</v>
      </c>
      <c r="G90" s="80">
        <v>80.5</v>
      </c>
      <c r="H90" s="80">
        <v>317.9</v>
      </c>
      <c r="I90" s="80">
        <f>SUM(F90:H90)</f>
        <v>475.29999999999995</v>
      </c>
      <c r="J90" s="82">
        <v>117</v>
      </c>
      <c r="K90" s="82">
        <v>60.1</v>
      </c>
      <c r="L90" s="80">
        <v>196.8</v>
      </c>
      <c r="M90" s="17">
        <f>SUM(J90:L90)</f>
        <v>373.9</v>
      </c>
      <c r="N90" s="80">
        <v>65</v>
      </c>
      <c r="O90" s="80">
        <v>89.1</v>
      </c>
      <c r="P90" s="80">
        <v>63.3</v>
      </c>
      <c r="Q90" s="17">
        <f>SUM(N90:P90)</f>
        <v>217.39999999999998</v>
      </c>
    </row>
    <row r="91" spans="1:17" ht="12.75" customHeight="1" hidden="1">
      <c r="A91" s="63" t="s">
        <v>88</v>
      </c>
      <c r="B91" s="82">
        <v>0</v>
      </c>
      <c r="C91" s="82">
        <v>0</v>
      </c>
      <c r="D91" s="82">
        <v>0</v>
      </c>
      <c r="E91" s="80">
        <f t="shared" si="25"/>
        <v>0</v>
      </c>
      <c r="F91" s="80">
        <v>0</v>
      </c>
      <c r="G91" s="80">
        <v>0</v>
      </c>
      <c r="H91" s="80">
        <v>0</v>
      </c>
      <c r="I91" s="82">
        <f>SUM(F91:H91)</f>
        <v>0</v>
      </c>
      <c r="J91" s="80">
        <v>0</v>
      </c>
      <c r="K91" s="80">
        <v>0</v>
      </c>
      <c r="L91" s="80">
        <v>0</v>
      </c>
      <c r="M91" s="17">
        <f>SUM(J91:L91)</f>
        <v>0</v>
      </c>
      <c r="N91" s="85">
        <v>0</v>
      </c>
      <c r="O91" s="80">
        <v>0</v>
      </c>
      <c r="P91" s="80">
        <v>0</v>
      </c>
      <c r="Q91" s="17">
        <f>SUM(N91:P91)</f>
        <v>0</v>
      </c>
    </row>
    <row r="92" spans="1:17" ht="12.75" customHeight="1">
      <c r="A92" s="98" t="s">
        <v>119</v>
      </c>
      <c r="B92" s="86">
        <f aca="true" t="shared" si="28" ref="B92:P92">SUM(B83:B91)</f>
        <v>168.439</v>
      </c>
      <c r="C92" s="86">
        <f t="shared" si="28"/>
        <v>143.87</v>
      </c>
      <c r="D92" s="86">
        <f t="shared" si="28"/>
        <v>208.07999999999998</v>
      </c>
      <c r="E92" s="86">
        <f t="shared" si="28"/>
        <v>520.389</v>
      </c>
      <c r="F92" s="86">
        <f t="shared" si="28"/>
        <v>129.10000000000002</v>
      </c>
      <c r="G92" s="86">
        <f t="shared" si="28"/>
        <v>140.1</v>
      </c>
      <c r="H92" s="86">
        <f>SUM(H82:H91)</f>
        <v>417.5</v>
      </c>
      <c r="I92" s="86">
        <f>SUM(I82:I91)</f>
        <v>686.7</v>
      </c>
      <c r="J92" s="86">
        <f>SUM(J82:J91)</f>
        <v>230.5926</v>
      </c>
      <c r="K92" s="86">
        <f>SUM(K82:K91)</f>
        <v>479.20000000000005</v>
      </c>
      <c r="L92" s="86">
        <f>SUM(L82:L91)</f>
        <v>265.24992000000003</v>
      </c>
      <c r="M92" s="67">
        <f>SUM(J92:L92)</f>
        <v>975.04252</v>
      </c>
      <c r="N92" s="86">
        <f t="shared" si="28"/>
        <v>142.7</v>
      </c>
      <c r="O92" s="86">
        <f t="shared" si="28"/>
        <v>213.39999999999998</v>
      </c>
      <c r="P92" s="86">
        <f t="shared" si="28"/>
        <v>447.25325</v>
      </c>
      <c r="Q92" s="86">
        <f>SUM(Q83:Q91)</f>
        <v>803.35325</v>
      </c>
    </row>
    <row r="93" spans="1:17" ht="12.75" customHeight="1">
      <c r="A93" s="49" t="s">
        <v>3</v>
      </c>
      <c r="B93" s="46">
        <f>B74+B80+B92</f>
        <v>36746.248999999996</v>
      </c>
      <c r="C93" s="46">
        <f>C74+C80+C92</f>
        <v>38288.57</v>
      </c>
      <c r="D93" s="46">
        <f>D74+D80+D92</f>
        <v>39693.380000000005</v>
      </c>
      <c r="E93" s="67">
        <f aca="true" t="shared" si="29" ref="E93:P93">E92+E80+E74</f>
        <v>114728.19900000001</v>
      </c>
      <c r="F93" s="67">
        <f t="shared" si="29"/>
        <v>40853.399999999994</v>
      </c>
      <c r="G93" s="67">
        <f t="shared" si="29"/>
        <v>40583.3</v>
      </c>
      <c r="H93" s="67">
        <f t="shared" si="29"/>
        <v>34140</v>
      </c>
      <c r="I93" s="67">
        <f t="shared" si="29"/>
        <v>115576.69999999998</v>
      </c>
      <c r="J93" s="67">
        <f t="shared" si="29"/>
        <v>39727.36185</v>
      </c>
      <c r="K93" s="67">
        <f t="shared" si="29"/>
        <v>34801.9</v>
      </c>
      <c r="L93" s="67">
        <f t="shared" si="29"/>
        <v>32976.94992</v>
      </c>
      <c r="M93" s="67">
        <f t="shared" si="29"/>
        <v>107506.21177</v>
      </c>
      <c r="N93" s="67">
        <f t="shared" si="29"/>
        <v>38659.09999999999</v>
      </c>
      <c r="O93" s="67">
        <f t="shared" si="29"/>
        <v>37815.4</v>
      </c>
      <c r="P93" s="67">
        <f t="shared" si="29"/>
        <v>42424.636344</v>
      </c>
      <c r="Q93" s="67">
        <f>Q92+Q80+Q74</f>
        <v>118899.136344</v>
      </c>
    </row>
    <row r="94" spans="1:17" ht="12.75" customHeight="1">
      <c r="A94" s="48" t="s">
        <v>103</v>
      </c>
      <c r="B94" s="17">
        <v>119.5</v>
      </c>
      <c r="C94" s="17">
        <v>119.5</v>
      </c>
      <c r="D94" s="17">
        <v>119.5</v>
      </c>
      <c r="E94" s="17">
        <f>SUM(B94:D94)</f>
        <v>358.5</v>
      </c>
      <c r="F94" s="17">
        <v>119.5</v>
      </c>
      <c r="G94" s="17">
        <v>119.5</v>
      </c>
      <c r="H94" s="17">
        <v>119.5</v>
      </c>
      <c r="I94" s="17">
        <f>SUM(F94:G94)</f>
        <v>239</v>
      </c>
      <c r="J94" s="17">
        <v>119.5</v>
      </c>
      <c r="K94" s="17">
        <v>119.5</v>
      </c>
      <c r="L94" s="17">
        <v>119.5</v>
      </c>
      <c r="M94" s="17">
        <f>SUM(J94:L94)</f>
        <v>358.5</v>
      </c>
      <c r="N94" s="17">
        <v>119.5</v>
      </c>
      <c r="O94" s="17">
        <v>119.5</v>
      </c>
      <c r="P94" s="17">
        <v>119.5</v>
      </c>
      <c r="Q94" s="17">
        <f>SUM(N94:P94)</f>
        <v>358.5</v>
      </c>
    </row>
    <row r="95" spans="1:17" ht="12.75" customHeight="1">
      <c r="A95" s="49" t="s">
        <v>21</v>
      </c>
      <c r="B95" s="46">
        <f>B93-B94</f>
        <v>36626.748999999996</v>
      </c>
      <c r="C95" s="46">
        <f>C93-C94</f>
        <v>38169.07</v>
      </c>
      <c r="D95" s="46">
        <f>D93-D94</f>
        <v>39573.880000000005</v>
      </c>
      <c r="E95" s="46">
        <f aca="true" t="shared" si="30" ref="E95:P95">+E93-E94</f>
        <v>114369.69900000001</v>
      </c>
      <c r="F95" s="46">
        <f t="shared" si="30"/>
        <v>40733.899999999994</v>
      </c>
      <c r="G95" s="46">
        <f t="shared" si="30"/>
        <v>40463.8</v>
      </c>
      <c r="H95" s="46">
        <f t="shared" si="30"/>
        <v>34020.5</v>
      </c>
      <c r="I95" s="67">
        <f t="shared" si="30"/>
        <v>115337.69999999998</v>
      </c>
      <c r="J95" s="67">
        <f t="shared" si="30"/>
        <v>39607.86185</v>
      </c>
      <c r="K95" s="67">
        <f t="shared" si="30"/>
        <v>34682.4</v>
      </c>
      <c r="L95" s="67">
        <f t="shared" si="30"/>
        <v>32857.44992</v>
      </c>
      <c r="M95" s="46">
        <f t="shared" si="30"/>
        <v>107147.71177</v>
      </c>
      <c r="N95" s="46">
        <f t="shared" si="30"/>
        <v>38539.59999999999</v>
      </c>
      <c r="O95" s="46">
        <f t="shared" si="30"/>
        <v>37695.9</v>
      </c>
      <c r="P95" s="46">
        <f t="shared" si="30"/>
        <v>42305.136344</v>
      </c>
      <c r="Q95" s="46">
        <f>+Q93-Q94</f>
        <v>118540.636344</v>
      </c>
    </row>
    <row r="96" spans="1:17" ht="12.75" customHeight="1">
      <c r="A96" s="42" t="s">
        <v>102</v>
      </c>
      <c r="B96" s="80">
        <v>0</v>
      </c>
      <c r="C96" s="80">
        <v>0</v>
      </c>
      <c r="D96" s="80">
        <v>0</v>
      </c>
      <c r="E96" s="80">
        <f>SUM(B96:D96)</f>
        <v>0</v>
      </c>
      <c r="F96" s="62">
        <v>0</v>
      </c>
      <c r="G96" s="62">
        <v>0</v>
      </c>
      <c r="H96" s="62">
        <v>0</v>
      </c>
      <c r="I96" s="62">
        <f>SUM(F96:H96)</f>
        <v>0</v>
      </c>
      <c r="J96" s="80">
        <v>0</v>
      </c>
      <c r="K96" s="17">
        <v>0</v>
      </c>
      <c r="L96" s="17">
        <v>0</v>
      </c>
      <c r="M96" s="17">
        <f>SUM(J96:L96)</f>
        <v>0</v>
      </c>
      <c r="N96" s="67">
        <v>0</v>
      </c>
      <c r="O96" s="67">
        <v>0</v>
      </c>
      <c r="P96" s="67">
        <v>0</v>
      </c>
      <c r="Q96" s="17">
        <f>SUM(N96:P96)</f>
        <v>0</v>
      </c>
    </row>
    <row r="97" spans="1:17" ht="12.75" customHeight="1">
      <c r="A97" s="49" t="s">
        <v>6</v>
      </c>
      <c r="B97" s="46">
        <f>B95+B90</f>
        <v>36692.08899999999</v>
      </c>
      <c r="C97" s="46">
        <f aca="true" t="shared" si="31" ref="C97:P97">C95+C96</f>
        <v>38169.07</v>
      </c>
      <c r="D97" s="46">
        <f t="shared" si="31"/>
        <v>39573.880000000005</v>
      </c>
      <c r="E97" s="46">
        <f t="shared" si="31"/>
        <v>114369.69900000001</v>
      </c>
      <c r="F97" s="46">
        <f t="shared" si="31"/>
        <v>40733.899999999994</v>
      </c>
      <c r="G97" s="46">
        <f t="shared" si="31"/>
        <v>40463.8</v>
      </c>
      <c r="H97" s="46">
        <f t="shared" si="31"/>
        <v>34020.5</v>
      </c>
      <c r="I97" s="67">
        <f t="shared" si="31"/>
        <v>115337.69999999998</v>
      </c>
      <c r="J97" s="67">
        <f t="shared" si="31"/>
        <v>39607.86185</v>
      </c>
      <c r="K97" s="67">
        <f t="shared" si="31"/>
        <v>34682.4</v>
      </c>
      <c r="L97" s="67">
        <f t="shared" si="31"/>
        <v>32857.44992</v>
      </c>
      <c r="M97" s="46">
        <f t="shared" si="31"/>
        <v>107147.71177</v>
      </c>
      <c r="N97" s="46">
        <f t="shared" si="31"/>
        <v>38539.59999999999</v>
      </c>
      <c r="O97" s="46">
        <f t="shared" si="31"/>
        <v>37695.9</v>
      </c>
      <c r="P97" s="46">
        <f t="shared" si="31"/>
        <v>42305.136344</v>
      </c>
      <c r="Q97" s="46">
        <f>Q95+Q96</f>
        <v>118540.636344</v>
      </c>
    </row>
    <row r="98" ht="12.75" customHeight="1">
      <c r="A98" s="34" t="s">
        <v>116</v>
      </c>
    </row>
    <row r="99" ht="12.75" customHeight="1"/>
    <row r="100" ht="12.75" customHeight="1"/>
    <row r="101" spans="1:17" ht="12.75">
      <c r="A101" s="1" t="s">
        <v>78</v>
      </c>
      <c r="M101" s="2"/>
      <c r="Q101" s="35" t="s">
        <v>117</v>
      </c>
    </row>
    <row r="102" spans="1:17" ht="12.75">
      <c r="A102" s="39" t="s">
        <v>104</v>
      </c>
      <c r="B102" s="54" t="s">
        <v>10</v>
      </c>
      <c r="C102" s="55"/>
      <c r="D102" s="55"/>
      <c r="E102" s="56"/>
      <c r="F102" s="54" t="s">
        <v>82</v>
      </c>
      <c r="G102" s="55"/>
      <c r="H102" s="55"/>
      <c r="I102" s="56"/>
      <c r="J102" s="54" t="s">
        <v>86</v>
      </c>
      <c r="K102" s="55"/>
      <c r="L102" s="55"/>
      <c r="M102" s="56"/>
      <c r="N102" s="54" t="s">
        <v>109</v>
      </c>
      <c r="O102" s="55"/>
      <c r="P102" s="55"/>
      <c r="Q102" s="56"/>
    </row>
    <row r="103" spans="1:17" ht="12.75" customHeight="1">
      <c r="A103" s="39"/>
      <c r="B103" s="41" t="s">
        <v>7</v>
      </c>
      <c r="C103" s="41" t="s">
        <v>8</v>
      </c>
      <c r="D103" s="41" t="s">
        <v>9</v>
      </c>
      <c r="E103" s="41" t="s">
        <v>105</v>
      </c>
      <c r="F103" s="41" t="s">
        <v>79</v>
      </c>
      <c r="G103" s="41" t="s">
        <v>80</v>
      </c>
      <c r="H103" s="41" t="s">
        <v>81</v>
      </c>
      <c r="I103" s="41" t="s">
        <v>105</v>
      </c>
      <c r="J103" s="41" t="s">
        <v>83</v>
      </c>
      <c r="K103" s="41" t="s">
        <v>84</v>
      </c>
      <c r="L103" s="41" t="s">
        <v>85</v>
      </c>
      <c r="M103" s="41" t="s">
        <v>105</v>
      </c>
      <c r="N103" s="41" t="s">
        <v>106</v>
      </c>
      <c r="O103" s="41" t="s">
        <v>107</v>
      </c>
      <c r="P103" s="41" t="s">
        <v>108</v>
      </c>
      <c r="Q103" s="41" t="s">
        <v>105</v>
      </c>
    </row>
    <row r="104" spans="1:17" ht="12.75">
      <c r="A104" s="42" t="s">
        <v>110</v>
      </c>
      <c r="B104" s="58"/>
      <c r="C104" s="58"/>
      <c r="D104" s="58"/>
      <c r="E104" s="58"/>
      <c r="F104" s="58"/>
      <c r="G104" s="60"/>
      <c r="H104" s="58"/>
      <c r="I104" s="58"/>
      <c r="J104" s="58"/>
      <c r="K104" s="58"/>
      <c r="L104" s="58"/>
      <c r="M104" s="58"/>
      <c r="N104" s="58"/>
      <c r="O104" s="58"/>
      <c r="P104" s="58"/>
      <c r="Q104" s="58"/>
    </row>
    <row r="105" spans="1:17" ht="12.75">
      <c r="A105" s="42" t="s">
        <v>43</v>
      </c>
      <c r="B105" s="62">
        <v>0</v>
      </c>
      <c r="C105" s="62">
        <v>0</v>
      </c>
      <c r="D105" s="62">
        <v>0</v>
      </c>
      <c r="E105" s="62">
        <f>SUM(B105:D105)</f>
        <v>0</v>
      </c>
      <c r="F105" s="62">
        <v>0</v>
      </c>
      <c r="G105" s="62">
        <v>3049.9</v>
      </c>
      <c r="H105" s="62">
        <v>3622.2</v>
      </c>
      <c r="I105" s="62">
        <f>SUM(F105:H105)</f>
        <v>6672.1</v>
      </c>
      <c r="J105" s="62">
        <v>3678.3</v>
      </c>
      <c r="K105" s="62">
        <v>2630.3</v>
      </c>
      <c r="L105" s="62">
        <v>2744.1</v>
      </c>
      <c r="M105" s="17">
        <f>SUM(J105:L105)</f>
        <v>9052.7</v>
      </c>
      <c r="N105" s="62">
        <v>4037</v>
      </c>
      <c r="O105" s="62">
        <v>2251.1</v>
      </c>
      <c r="P105" s="62">
        <v>2644.1</v>
      </c>
      <c r="Q105" s="17">
        <f>SUM(N105:P105)</f>
        <v>8932.2</v>
      </c>
    </row>
    <row r="106" spans="1:17" ht="12.75" customHeight="1">
      <c r="A106" s="42" t="s">
        <v>44</v>
      </c>
      <c r="B106" s="62">
        <v>0</v>
      </c>
      <c r="C106" s="62">
        <v>0</v>
      </c>
      <c r="D106" s="62">
        <v>0</v>
      </c>
      <c r="E106" s="62">
        <f>SUM(B106:D106)</f>
        <v>0</v>
      </c>
      <c r="F106" s="62">
        <v>0</v>
      </c>
      <c r="G106" s="62">
        <v>2626.2</v>
      </c>
      <c r="H106" s="62"/>
      <c r="I106" s="62">
        <f>SUM(F106:H106)</f>
        <v>2626.2</v>
      </c>
      <c r="J106" s="62">
        <v>1894.3</v>
      </c>
      <c r="K106" s="62">
        <v>2149.4</v>
      </c>
      <c r="L106" s="62">
        <v>1984.9</v>
      </c>
      <c r="M106" s="17">
        <f>SUM(J106:L106)</f>
        <v>6028.6</v>
      </c>
      <c r="N106" s="62">
        <v>1946.8</v>
      </c>
      <c r="O106" s="62">
        <v>1674.4</v>
      </c>
      <c r="P106" s="62">
        <v>2298.4</v>
      </c>
      <c r="Q106" s="17">
        <f>SUM(N106:P106)</f>
        <v>5919.6</v>
      </c>
    </row>
    <row r="107" spans="1:17" ht="12.75">
      <c r="A107" s="63" t="s">
        <v>45</v>
      </c>
      <c r="B107" s="62">
        <v>0</v>
      </c>
      <c r="C107" s="62">
        <v>0</v>
      </c>
      <c r="D107" s="62">
        <v>0</v>
      </c>
      <c r="E107" s="62">
        <f>SUM(B107:D107)</f>
        <v>0</v>
      </c>
      <c r="F107" s="62">
        <v>0</v>
      </c>
      <c r="G107" s="62">
        <v>462.3</v>
      </c>
      <c r="H107" s="62">
        <v>487.5</v>
      </c>
      <c r="I107" s="62">
        <f>SUM(F107:H107)</f>
        <v>949.8</v>
      </c>
      <c r="J107" s="62">
        <v>647.5</v>
      </c>
      <c r="K107" s="62">
        <v>417.9</v>
      </c>
      <c r="L107" s="62">
        <v>390.3</v>
      </c>
      <c r="M107" s="17">
        <f>SUM(J107:L107)</f>
        <v>1455.7</v>
      </c>
      <c r="N107" s="62">
        <v>486.7</v>
      </c>
      <c r="O107" s="62">
        <v>359.7</v>
      </c>
      <c r="P107" s="62">
        <v>376.8</v>
      </c>
      <c r="Q107" s="17">
        <f>SUM(N107:P107)</f>
        <v>1223.2</v>
      </c>
    </row>
    <row r="108" spans="1:17" ht="12.75">
      <c r="A108" s="42" t="s">
        <v>47</v>
      </c>
      <c r="B108" s="62">
        <v>0</v>
      </c>
      <c r="C108" s="62">
        <v>0</v>
      </c>
      <c r="D108" s="62">
        <v>0</v>
      </c>
      <c r="E108" s="62">
        <f>SUM(B108:D108)</f>
        <v>0</v>
      </c>
      <c r="F108" s="62">
        <v>0</v>
      </c>
      <c r="G108" s="62">
        <v>0</v>
      </c>
      <c r="H108" s="62">
        <v>0</v>
      </c>
      <c r="I108" s="62">
        <f>SUM(F108:H108)</f>
        <v>0</v>
      </c>
      <c r="J108" s="62">
        <v>0</v>
      </c>
      <c r="K108" s="62">
        <v>0</v>
      </c>
      <c r="L108" s="62">
        <v>0</v>
      </c>
      <c r="M108" s="17">
        <f>SUM(J108:L108)</f>
        <v>0</v>
      </c>
      <c r="N108" s="62">
        <v>0</v>
      </c>
      <c r="O108" s="62">
        <v>0</v>
      </c>
      <c r="P108" s="62">
        <v>0</v>
      </c>
      <c r="Q108" s="17">
        <f>SUM(N108:P108)</f>
        <v>0</v>
      </c>
    </row>
    <row r="109" spans="1:17" ht="12.75">
      <c r="A109" s="42" t="s">
        <v>56</v>
      </c>
      <c r="B109" s="62">
        <v>0</v>
      </c>
      <c r="C109" s="62">
        <v>0</v>
      </c>
      <c r="D109" s="62">
        <v>0</v>
      </c>
      <c r="E109" s="62">
        <f>SUM(B109:D109)</f>
        <v>0</v>
      </c>
      <c r="F109" s="62">
        <v>0</v>
      </c>
      <c r="G109" s="62">
        <v>208.8</v>
      </c>
      <c r="H109" s="62">
        <v>2302.9</v>
      </c>
      <c r="I109" s="62">
        <f>SUM(F109:H109)</f>
        <v>2511.7000000000003</v>
      </c>
      <c r="J109" s="62">
        <v>272.9</v>
      </c>
      <c r="K109" s="62">
        <v>189.79999999999927</v>
      </c>
      <c r="L109" s="62">
        <v>207.5</v>
      </c>
      <c r="M109" s="17">
        <f>SUM(J109:L109)</f>
        <v>670.1999999999992</v>
      </c>
      <c r="N109" s="62">
        <v>344.3</v>
      </c>
      <c r="O109" s="62">
        <v>187.8</v>
      </c>
      <c r="P109" s="62">
        <v>202.5</v>
      </c>
      <c r="Q109" s="17">
        <f>SUM(N109:P109)</f>
        <v>734.6</v>
      </c>
    </row>
    <row r="110" spans="1:17" ht="12.75">
      <c r="A110" s="49" t="s">
        <v>51</v>
      </c>
      <c r="B110" s="67">
        <f>SUM(B105:B109)</f>
        <v>0</v>
      </c>
      <c r="C110" s="67">
        <f>SUM(C105:C109)</f>
        <v>0</v>
      </c>
      <c r="D110" s="67">
        <f>SUM(D105:D109)</f>
        <v>0</v>
      </c>
      <c r="E110" s="67">
        <f aca="true" t="shared" si="32" ref="E110:O110">SUM(E105:E109)</f>
        <v>0</v>
      </c>
      <c r="F110" s="67">
        <f t="shared" si="32"/>
        <v>0</v>
      </c>
      <c r="G110" s="67">
        <f>SUM(G105:G109)</f>
        <v>6347.200000000001</v>
      </c>
      <c r="H110" s="67">
        <f>SUM(H105:H109)</f>
        <v>6412.6</v>
      </c>
      <c r="I110" s="67">
        <f t="shared" si="32"/>
        <v>12759.8</v>
      </c>
      <c r="J110" s="67">
        <f t="shared" si="32"/>
        <v>6493</v>
      </c>
      <c r="K110" s="67">
        <f t="shared" si="32"/>
        <v>5387.4</v>
      </c>
      <c r="L110" s="67">
        <f t="shared" si="32"/>
        <v>5326.8</v>
      </c>
      <c r="M110" s="67">
        <f t="shared" si="32"/>
        <v>17207.2</v>
      </c>
      <c r="N110" s="67">
        <f t="shared" si="32"/>
        <v>6814.8</v>
      </c>
      <c r="O110" s="67">
        <f t="shared" si="32"/>
        <v>4473</v>
      </c>
      <c r="P110" s="67">
        <f>SUM(P105:P109)</f>
        <v>5521.8</v>
      </c>
      <c r="Q110" s="67">
        <f>SUM(Q105:Q109)</f>
        <v>16809.600000000002</v>
      </c>
    </row>
    <row r="111" spans="1:17" ht="12.75">
      <c r="A111" s="68" t="s">
        <v>97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</row>
    <row r="112" spans="1:17" ht="12.75">
      <c r="A112" s="68" t="s">
        <v>43</v>
      </c>
      <c r="B112" s="62">
        <v>0</v>
      </c>
      <c r="C112" s="62">
        <v>0</v>
      </c>
      <c r="D112" s="62">
        <v>0</v>
      </c>
      <c r="E112" s="62">
        <f>SUM(B112:D112)</f>
        <v>0</v>
      </c>
      <c r="F112" s="62">
        <v>0</v>
      </c>
      <c r="G112" s="62">
        <v>1593.1</v>
      </c>
      <c r="H112" s="62">
        <v>2013.6</v>
      </c>
      <c r="I112" s="62">
        <f>SUM(F112:H112)</f>
        <v>3606.7</v>
      </c>
      <c r="J112" s="62">
        <v>2369.4</v>
      </c>
      <c r="K112" s="62">
        <v>1287.1</v>
      </c>
      <c r="L112" s="62">
        <v>1592.5</v>
      </c>
      <c r="M112" s="17">
        <f>SUM(J112:L112)</f>
        <v>5249</v>
      </c>
      <c r="N112" s="62">
        <v>2341.6</v>
      </c>
      <c r="O112" s="62">
        <v>1227.9</v>
      </c>
      <c r="P112" s="62">
        <v>1380.8</v>
      </c>
      <c r="Q112" s="17">
        <f>SUM(N112:P112)</f>
        <v>4950.3</v>
      </c>
    </row>
    <row r="113" spans="1:17" ht="12.75">
      <c r="A113" s="42" t="s">
        <v>44</v>
      </c>
      <c r="B113" s="74">
        <v>0</v>
      </c>
      <c r="C113" s="74">
        <v>0</v>
      </c>
      <c r="D113" s="74">
        <v>0</v>
      </c>
      <c r="E113" s="62">
        <f>SUM(B113:D113)</f>
        <v>0</v>
      </c>
      <c r="F113" s="62">
        <v>0</v>
      </c>
      <c r="G113" s="62">
        <v>1018.3</v>
      </c>
      <c r="H113" s="62">
        <v>592.8</v>
      </c>
      <c r="I113" s="62">
        <f>SUM(F113:H113)</f>
        <v>1611.1</v>
      </c>
      <c r="J113" s="62">
        <v>920.8</v>
      </c>
      <c r="K113" s="62">
        <v>939</v>
      </c>
      <c r="L113" s="62">
        <v>570.9</v>
      </c>
      <c r="M113" s="17">
        <f>SUM(J113:L113)</f>
        <v>2430.7</v>
      </c>
      <c r="N113" s="62">
        <v>889.8</v>
      </c>
      <c r="O113" s="62">
        <v>1065.8</v>
      </c>
      <c r="P113" s="62">
        <v>687.1</v>
      </c>
      <c r="Q113" s="17">
        <f>SUM(N113:P113)</f>
        <v>2642.7</v>
      </c>
    </row>
    <row r="114" spans="1:17" ht="12.75">
      <c r="A114" s="42" t="s">
        <v>45</v>
      </c>
      <c r="B114" s="62">
        <v>0</v>
      </c>
      <c r="C114" s="62">
        <v>0</v>
      </c>
      <c r="D114" s="62">
        <v>0</v>
      </c>
      <c r="E114" s="62">
        <f>SUM(B114:D114)</f>
        <v>0</v>
      </c>
      <c r="F114" s="62">
        <v>0</v>
      </c>
      <c r="G114" s="62">
        <v>157.5</v>
      </c>
      <c r="H114" s="62">
        <v>244.4</v>
      </c>
      <c r="I114" s="62">
        <f>SUM(F114:H114)</f>
        <v>401.9</v>
      </c>
      <c r="J114" s="62">
        <v>443.3</v>
      </c>
      <c r="K114" s="62">
        <v>125.3</v>
      </c>
      <c r="L114" s="62">
        <v>21.7</v>
      </c>
      <c r="M114" s="17">
        <f>SUM(J114:L114)</f>
        <v>590.3000000000001</v>
      </c>
      <c r="N114" s="62">
        <v>325.8</v>
      </c>
      <c r="O114" s="62">
        <v>253.3</v>
      </c>
      <c r="P114" s="62">
        <v>311.2</v>
      </c>
      <c r="Q114" s="17">
        <f>SUM(N114:P114)</f>
        <v>890.3</v>
      </c>
    </row>
    <row r="115" spans="1:17" ht="12.75">
      <c r="A115" s="42" t="s">
        <v>56</v>
      </c>
      <c r="B115" s="62">
        <v>0</v>
      </c>
      <c r="C115" s="62">
        <v>0</v>
      </c>
      <c r="D115" s="62">
        <v>0</v>
      </c>
      <c r="E115" s="62">
        <f>SUM(B115:D115)</f>
        <v>0</v>
      </c>
      <c r="F115" s="62">
        <v>0</v>
      </c>
      <c r="G115" s="62">
        <v>5538</v>
      </c>
      <c r="H115" s="62">
        <v>6548.5</v>
      </c>
      <c r="I115" s="62">
        <f>SUM(F115:H115)</f>
        <v>12086.5</v>
      </c>
      <c r="J115" s="62">
        <v>4605.8</v>
      </c>
      <c r="K115" s="62">
        <v>4561.1</v>
      </c>
      <c r="L115" s="62">
        <v>5029.3</v>
      </c>
      <c r="M115" s="17">
        <f>SUM(J115:L115)</f>
        <v>14196.2</v>
      </c>
      <c r="N115" s="62">
        <v>3754.5</v>
      </c>
      <c r="O115" s="62">
        <v>4689.2</v>
      </c>
      <c r="P115" s="62">
        <v>6351.7</v>
      </c>
      <c r="Q115" s="17">
        <f>SUM(N115:P115)</f>
        <v>14795.400000000001</v>
      </c>
    </row>
    <row r="116" spans="1:17" ht="12.75">
      <c r="A116" s="42" t="s">
        <v>111</v>
      </c>
      <c r="B116" s="62">
        <v>0</v>
      </c>
      <c r="C116" s="62">
        <v>0</v>
      </c>
      <c r="D116" s="62">
        <v>0</v>
      </c>
      <c r="E116" s="62">
        <f>SUM(B116:D116)</f>
        <v>0</v>
      </c>
      <c r="F116" s="62">
        <v>0</v>
      </c>
      <c r="G116" s="62">
        <v>53</v>
      </c>
      <c r="H116" s="62">
        <v>54.5</v>
      </c>
      <c r="I116" s="62">
        <f>SUM(F116:H116)</f>
        <v>107.5</v>
      </c>
      <c r="J116" s="62">
        <v>36.9</v>
      </c>
      <c r="K116" s="62">
        <v>48.1</v>
      </c>
      <c r="L116" s="62">
        <v>190.6</v>
      </c>
      <c r="M116" s="17">
        <f>SUM(J116:L116)</f>
        <v>275.6</v>
      </c>
      <c r="N116" s="62">
        <v>70</v>
      </c>
      <c r="O116" s="62">
        <v>61.3</v>
      </c>
      <c r="P116" s="62">
        <v>47.1</v>
      </c>
      <c r="Q116" s="17">
        <f>SUM(N116:P116)</f>
        <v>178.4</v>
      </c>
    </row>
    <row r="117" spans="1:17" ht="12.75">
      <c r="A117" s="49" t="s">
        <v>51</v>
      </c>
      <c r="B117" s="72">
        <f>SUM(B112:B116)</f>
        <v>0</v>
      </c>
      <c r="C117" s="72">
        <f>SUM(C112:C116)</f>
        <v>0</v>
      </c>
      <c r="D117" s="72">
        <f>SUM(D112:D116)</f>
        <v>0</v>
      </c>
      <c r="E117" s="72">
        <f aca="true" t="shared" si="33" ref="E117:P117">SUM(E112:E116)</f>
        <v>0</v>
      </c>
      <c r="F117" s="72">
        <f t="shared" si="33"/>
        <v>0</v>
      </c>
      <c r="G117" s="72">
        <f t="shared" si="33"/>
        <v>8359.9</v>
      </c>
      <c r="H117" s="72">
        <f t="shared" si="33"/>
        <v>9453.8</v>
      </c>
      <c r="I117" s="72">
        <f t="shared" si="33"/>
        <v>17813.699999999997</v>
      </c>
      <c r="J117" s="72">
        <f t="shared" si="33"/>
        <v>8376.199999999999</v>
      </c>
      <c r="K117" s="72">
        <f t="shared" si="33"/>
        <v>6960.6</v>
      </c>
      <c r="L117" s="72">
        <f t="shared" si="33"/>
        <v>7405</v>
      </c>
      <c r="M117" s="72">
        <f t="shared" si="33"/>
        <v>22741.8</v>
      </c>
      <c r="N117" s="72">
        <f t="shared" si="33"/>
        <v>7381.7</v>
      </c>
      <c r="O117" s="72">
        <f t="shared" si="33"/>
        <v>7297.5</v>
      </c>
      <c r="P117" s="72">
        <f t="shared" si="33"/>
        <v>8777.9</v>
      </c>
      <c r="Q117" s="72">
        <f>SUM(Q112:Q116)</f>
        <v>23457.100000000002</v>
      </c>
    </row>
    <row r="118" spans="1:17" ht="12.75">
      <c r="A118" s="87" t="s">
        <v>112</v>
      </c>
      <c r="B118" s="62">
        <v>0</v>
      </c>
      <c r="C118" s="62">
        <v>0</v>
      </c>
      <c r="D118" s="62">
        <v>0</v>
      </c>
      <c r="E118" s="62">
        <f aca="true" t="shared" si="34" ref="E118:E123">SUM(B118:D118)</f>
        <v>0</v>
      </c>
      <c r="F118" s="62">
        <v>0</v>
      </c>
      <c r="G118" s="62">
        <v>441.7</v>
      </c>
      <c r="H118" s="62">
        <v>6956.3</v>
      </c>
      <c r="I118" s="62">
        <f aca="true" t="shared" si="35" ref="I118:I123">SUM(F118:H118)</f>
        <v>7398</v>
      </c>
      <c r="J118" s="62">
        <v>1004.7</v>
      </c>
      <c r="K118" s="62">
        <v>615</v>
      </c>
      <c r="L118" s="62">
        <v>9357.5</v>
      </c>
      <c r="M118" s="17">
        <f aca="true" t="shared" si="36" ref="M118:M123">SUM(J118:L118)</f>
        <v>10977.2</v>
      </c>
      <c r="N118" s="62">
        <v>600.8</v>
      </c>
      <c r="O118" s="62">
        <v>400.1</v>
      </c>
      <c r="P118" s="62">
        <v>7612.5</v>
      </c>
      <c r="Q118" s="17">
        <f aca="true" t="shared" si="37" ref="Q118:Q123">SUM(N118:P118)</f>
        <v>8613.4</v>
      </c>
    </row>
    <row r="119" spans="1:17" ht="12.75">
      <c r="A119" s="42" t="s">
        <v>77</v>
      </c>
      <c r="B119" s="62">
        <v>0</v>
      </c>
      <c r="C119" s="62">
        <v>0</v>
      </c>
      <c r="D119" s="62">
        <v>0</v>
      </c>
      <c r="E119" s="62">
        <f t="shared" si="34"/>
        <v>0</v>
      </c>
      <c r="F119" s="62">
        <v>0</v>
      </c>
      <c r="G119" s="62">
        <v>2983.4</v>
      </c>
      <c r="H119" s="62">
        <v>2740.6</v>
      </c>
      <c r="I119" s="62">
        <f t="shared" si="35"/>
        <v>5724</v>
      </c>
      <c r="J119" s="62">
        <v>2770</v>
      </c>
      <c r="K119" s="62">
        <v>3040.2</v>
      </c>
      <c r="L119" s="62">
        <v>2466.8</v>
      </c>
      <c r="M119" s="17">
        <f t="shared" si="36"/>
        <v>8277</v>
      </c>
      <c r="N119" s="62">
        <v>3060.6</v>
      </c>
      <c r="O119" s="62">
        <v>2966.9</v>
      </c>
      <c r="P119" s="62">
        <v>2631.5</v>
      </c>
      <c r="Q119" s="17">
        <f t="shared" si="37"/>
        <v>8659</v>
      </c>
    </row>
    <row r="120" spans="1:17" ht="12.75">
      <c r="A120" s="75" t="s">
        <v>94</v>
      </c>
      <c r="B120" s="62">
        <v>0</v>
      </c>
      <c r="C120" s="62">
        <v>0</v>
      </c>
      <c r="D120" s="62">
        <v>0</v>
      </c>
      <c r="E120" s="62">
        <f t="shared" si="34"/>
        <v>0</v>
      </c>
      <c r="F120" s="62">
        <v>0</v>
      </c>
      <c r="G120" s="62">
        <v>951.3</v>
      </c>
      <c r="H120" s="62">
        <v>824.6</v>
      </c>
      <c r="I120" s="62">
        <f t="shared" si="35"/>
        <v>1775.9</v>
      </c>
      <c r="J120" s="62">
        <v>956.5</v>
      </c>
      <c r="K120" s="62">
        <v>984.3</v>
      </c>
      <c r="L120" s="62">
        <v>784.8</v>
      </c>
      <c r="M120" s="17">
        <f t="shared" si="36"/>
        <v>2725.6</v>
      </c>
      <c r="N120" s="62">
        <v>951.3</v>
      </c>
      <c r="O120" s="62">
        <v>1058.5</v>
      </c>
      <c r="P120" s="62">
        <v>729.3</v>
      </c>
      <c r="Q120" s="17">
        <f t="shared" si="37"/>
        <v>2739.1</v>
      </c>
    </row>
    <row r="121" spans="1:17" ht="12.75">
      <c r="A121" s="42" t="s">
        <v>20</v>
      </c>
      <c r="B121" s="62">
        <v>0</v>
      </c>
      <c r="C121" s="62">
        <v>0</v>
      </c>
      <c r="D121" s="62">
        <v>0</v>
      </c>
      <c r="E121" s="62">
        <f t="shared" si="34"/>
        <v>0</v>
      </c>
      <c r="F121" s="62">
        <v>0</v>
      </c>
      <c r="G121" s="62">
        <v>23.4</v>
      </c>
      <c r="H121" s="62">
        <v>23.3</v>
      </c>
      <c r="I121" s="62">
        <f t="shared" si="35"/>
        <v>46.7</v>
      </c>
      <c r="J121" s="62">
        <v>23.6</v>
      </c>
      <c r="K121" s="62">
        <v>24.6</v>
      </c>
      <c r="L121" s="62">
        <v>54.5</v>
      </c>
      <c r="M121" s="17">
        <f t="shared" si="36"/>
        <v>102.7</v>
      </c>
      <c r="N121" s="62">
        <v>24.2</v>
      </c>
      <c r="O121" s="62">
        <v>25.2</v>
      </c>
      <c r="P121" s="62">
        <v>14.1</v>
      </c>
      <c r="Q121" s="17">
        <f t="shared" si="37"/>
        <v>63.5</v>
      </c>
    </row>
    <row r="122" spans="1:17" ht="12.75">
      <c r="A122" s="42" t="s">
        <v>19</v>
      </c>
      <c r="B122" s="62">
        <v>0</v>
      </c>
      <c r="C122" s="62">
        <v>0</v>
      </c>
      <c r="D122" s="62">
        <v>0</v>
      </c>
      <c r="E122" s="62">
        <f t="shared" si="34"/>
        <v>0</v>
      </c>
      <c r="F122" s="62">
        <v>0</v>
      </c>
      <c r="G122" s="62">
        <v>137.1</v>
      </c>
      <c r="H122" s="62">
        <v>188.1</v>
      </c>
      <c r="I122" s="62">
        <f t="shared" si="35"/>
        <v>325.2</v>
      </c>
      <c r="J122" s="62">
        <v>280.2</v>
      </c>
      <c r="K122" s="62">
        <v>175.3</v>
      </c>
      <c r="L122" s="62">
        <v>96.7</v>
      </c>
      <c r="M122" s="17">
        <f t="shared" si="36"/>
        <v>552.2</v>
      </c>
      <c r="N122" s="62">
        <v>132.7</v>
      </c>
      <c r="O122" s="62">
        <v>183.5</v>
      </c>
      <c r="P122" s="62">
        <v>222.3</v>
      </c>
      <c r="Q122" s="17">
        <f t="shared" si="37"/>
        <v>538.5</v>
      </c>
    </row>
    <row r="123" spans="1:17" ht="12.75">
      <c r="A123" s="42" t="s">
        <v>113</v>
      </c>
      <c r="B123" s="62">
        <v>0</v>
      </c>
      <c r="C123" s="62">
        <v>0</v>
      </c>
      <c r="D123" s="62">
        <v>0</v>
      </c>
      <c r="E123" s="62">
        <f t="shared" si="34"/>
        <v>0</v>
      </c>
      <c r="F123" s="62">
        <v>0</v>
      </c>
      <c r="G123" s="62">
        <v>1218.2</v>
      </c>
      <c r="H123" s="62">
        <v>789.4</v>
      </c>
      <c r="I123" s="62">
        <f t="shared" si="35"/>
        <v>2007.6</v>
      </c>
      <c r="J123" s="62">
        <v>1799.4</v>
      </c>
      <c r="K123" s="62">
        <v>5404.7</v>
      </c>
      <c r="L123" s="62">
        <v>522.9</v>
      </c>
      <c r="M123" s="17">
        <f t="shared" si="36"/>
        <v>7727</v>
      </c>
      <c r="N123" s="62">
        <v>1682.8</v>
      </c>
      <c r="O123" s="62">
        <v>2103.8</v>
      </c>
      <c r="P123" s="62">
        <v>1111.8</v>
      </c>
      <c r="Q123" s="17">
        <f t="shared" si="37"/>
        <v>4898.400000000001</v>
      </c>
    </row>
    <row r="124" spans="1:17" ht="12.75">
      <c r="A124" s="49" t="s">
        <v>51</v>
      </c>
      <c r="B124" s="77">
        <f>SUM(B118:B123)</f>
        <v>0</v>
      </c>
      <c r="C124" s="77">
        <f>SUM(C118:C123)</f>
        <v>0</v>
      </c>
      <c r="D124" s="77">
        <f>SUM(D118:D123)</f>
        <v>0</v>
      </c>
      <c r="E124" s="77">
        <f aca="true" t="shared" si="38" ref="E124:P124">SUM(E118:E123)</f>
        <v>0</v>
      </c>
      <c r="F124" s="77">
        <f t="shared" si="38"/>
        <v>0</v>
      </c>
      <c r="G124" s="77">
        <f t="shared" si="38"/>
        <v>5755.099999999999</v>
      </c>
      <c r="H124" s="77">
        <f t="shared" si="38"/>
        <v>11522.3</v>
      </c>
      <c r="I124" s="77">
        <f t="shared" si="38"/>
        <v>17277.4</v>
      </c>
      <c r="J124" s="77">
        <f t="shared" si="38"/>
        <v>6834.4</v>
      </c>
      <c r="K124" s="77">
        <f t="shared" si="38"/>
        <v>10244.1</v>
      </c>
      <c r="L124" s="77">
        <f t="shared" si="38"/>
        <v>13283.199999999999</v>
      </c>
      <c r="M124" s="77">
        <f t="shared" si="38"/>
        <v>30361.7</v>
      </c>
      <c r="N124" s="77">
        <f t="shared" si="38"/>
        <v>6452.4</v>
      </c>
      <c r="O124" s="77">
        <f t="shared" si="38"/>
        <v>6738</v>
      </c>
      <c r="P124" s="77">
        <f t="shared" si="38"/>
        <v>12321.499999999998</v>
      </c>
      <c r="Q124" s="77">
        <f>SUM(Q118:Q123)</f>
        <v>25511.9</v>
      </c>
    </row>
    <row r="125" spans="1:17" ht="12.75">
      <c r="A125" s="78" t="s">
        <v>3</v>
      </c>
      <c r="B125" s="72">
        <f>B110+B117+B124</f>
        <v>0</v>
      </c>
      <c r="C125" s="72">
        <f>C110+C117+C124</f>
        <v>0</v>
      </c>
      <c r="D125" s="72">
        <f>D110+D117+D124</f>
        <v>0</v>
      </c>
      <c r="E125" s="72">
        <f aca="true" t="shared" si="39" ref="E125:P125">E124+E117+E110</f>
        <v>0</v>
      </c>
      <c r="F125" s="72">
        <f t="shared" si="39"/>
        <v>0</v>
      </c>
      <c r="G125" s="72">
        <f t="shared" si="39"/>
        <v>20462.2</v>
      </c>
      <c r="H125" s="72">
        <f t="shared" si="39"/>
        <v>27388.699999999997</v>
      </c>
      <c r="I125" s="72">
        <f t="shared" si="39"/>
        <v>47850.899999999994</v>
      </c>
      <c r="J125" s="72">
        <f t="shared" si="39"/>
        <v>21703.6</v>
      </c>
      <c r="K125" s="72">
        <f t="shared" si="39"/>
        <v>22592.1</v>
      </c>
      <c r="L125" s="72">
        <f t="shared" si="39"/>
        <v>26014.999999999996</v>
      </c>
      <c r="M125" s="72">
        <f t="shared" si="39"/>
        <v>70310.7</v>
      </c>
      <c r="N125" s="72">
        <f t="shared" si="39"/>
        <v>20648.899999999998</v>
      </c>
      <c r="O125" s="72">
        <f t="shared" si="39"/>
        <v>18508.5</v>
      </c>
      <c r="P125" s="72">
        <f t="shared" si="39"/>
        <v>26621.199999999997</v>
      </c>
      <c r="Q125" s="72">
        <f>Q124+Q117+Q110</f>
        <v>65778.6</v>
      </c>
    </row>
    <row r="126" spans="1:17" ht="12.75">
      <c r="A126" s="48" t="s">
        <v>103</v>
      </c>
      <c r="B126" s="88">
        <v>0</v>
      </c>
      <c r="C126" s="89">
        <v>0</v>
      </c>
      <c r="D126" s="89">
        <v>0</v>
      </c>
      <c r="E126" s="89">
        <f>SUM(B126:D126)</f>
        <v>0</v>
      </c>
      <c r="F126" s="89">
        <v>0</v>
      </c>
      <c r="G126" s="89">
        <v>317.1</v>
      </c>
      <c r="H126" s="89">
        <v>274.8666666666667</v>
      </c>
      <c r="I126" s="89">
        <f>SUM(F126:H126)</f>
        <v>591.9666666666667</v>
      </c>
      <c r="J126" s="89">
        <v>318.8333333333333</v>
      </c>
      <c r="K126" s="89">
        <v>328.1</v>
      </c>
      <c r="L126" s="89">
        <v>261.6</v>
      </c>
      <c r="M126" s="17">
        <f>SUM(J126:L126)</f>
        <v>908.5333333333334</v>
      </c>
      <c r="N126" s="89">
        <v>317.1</v>
      </c>
      <c r="O126" s="89">
        <v>352.8333333333333</v>
      </c>
      <c r="P126" s="62">
        <f>P120/3</f>
        <v>243.1</v>
      </c>
      <c r="Q126" s="17">
        <f>SUM(N126:P126)</f>
        <v>913.0333333333334</v>
      </c>
    </row>
    <row r="127" spans="1:17" ht="12.75">
      <c r="A127" s="78" t="s">
        <v>21</v>
      </c>
      <c r="B127" s="67">
        <f>B125-B126</f>
        <v>0</v>
      </c>
      <c r="C127" s="67">
        <f>C125-C126</f>
        <v>0</v>
      </c>
      <c r="D127" s="67">
        <f>D125-D126</f>
        <v>0</v>
      </c>
      <c r="E127" s="67">
        <f aca="true" t="shared" si="40" ref="E127:P127">+E125-E126</f>
        <v>0</v>
      </c>
      <c r="F127" s="67">
        <f t="shared" si="40"/>
        <v>0</v>
      </c>
      <c r="G127" s="67">
        <f t="shared" si="40"/>
        <v>20145.100000000002</v>
      </c>
      <c r="H127" s="67">
        <f t="shared" si="40"/>
        <v>27113.833333333332</v>
      </c>
      <c r="I127" s="67">
        <f t="shared" si="40"/>
        <v>47258.93333333333</v>
      </c>
      <c r="J127" s="67">
        <f t="shared" si="40"/>
        <v>21384.766666666666</v>
      </c>
      <c r="K127" s="67">
        <f t="shared" si="40"/>
        <v>22264</v>
      </c>
      <c r="L127" s="67">
        <f t="shared" si="40"/>
        <v>25753.399999999998</v>
      </c>
      <c r="M127" s="67">
        <f t="shared" si="40"/>
        <v>69402.16666666666</v>
      </c>
      <c r="N127" s="67">
        <f t="shared" si="40"/>
        <v>20331.8</v>
      </c>
      <c r="O127" s="67">
        <f t="shared" si="40"/>
        <v>18155.666666666668</v>
      </c>
      <c r="P127" s="67">
        <f t="shared" si="40"/>
        <v>26378.1</v>
      </c>
      <c r="Q127" s="67">
        <f>+Q125-Q126</f>
        <v>64865.56666666667</v>
      </c>
    </row>
    <row r="128" ht="12.75">
      <c r="A128" s="34" t="s">
        <v>116</v>
      </c>
    </row>
  </sheetData>
  <mergeCells count="20">
    <mergeCell ref="N2:Q2"/>
    <mergeCell ref="A30:A31"/>
    <mergeCell ref="F30:I30"/>
    <mergeCell ref="J30:M30"/>
    <mergeCell ref="N30:Q30"/>
    <mergeCell ref="A2:A3"/>
    <mergeCell ref="B2:E2"/>
    <mergeCell ref="B30:E30"/>
    <mergeCell ref="F2:I2"/>
    <mergeCell ref="J2:M2"/>
    <mergeCell ref="A102:A103"/>
    <mergeCell ref="B102:E102"/>
    <mergeCell ref="F102:I102"/>
    <mergeCell ref="N69:Q69"/>
    <mergeCell ref="B69:E69"/>
    <mergeCell ref="A69:A70"/>
    <mergeCell ref="F69:I69"/>
    <mergeCell ref="J69:M69"/>
    <mergeCell ref="J102:M102"/>
    <mergeCell ref="N102:Q10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  <headerFooter alignWithMargins="0">
    <oddHeader>&amp;C&amp;"Arial,Bold"&amp;12TANZANIA REVENUE AUTHORITY
Actual Revenue Collections (Quarterly) for 2001/02 By Tax Item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97"/>
  <sheetViews>
    <sheetView tabSelected="1" view="pageBreakPreview" zoomScaleSheetLayoutView="100" workbookViewId="0" topLeftCell="A70">
      <selection activeCell="A12" sqref="A12"/>
    </sheetView>
  </sheetViews>
  <sheetFormatPr defaultColWidth="9.140625" defaultRowHeight="12.75"/>
  <cols>
    <col min="1" max="1" width="31.57421875" style="1" customWidth="1"/>
    <col min="2" max="3" width="10.7109375" style="1" customWidth="1"/>
    <col min="4" max="4" width="12.140625" style="1" customWidth="1"/>
    <col min="5" max="5" width="12.421875" style="1" customWidth="1"/>
    <col min="6" max="8" width="10.7109375" style="1" customWidth="1"/>
    <col min="9" max="9" width="11.7109375" style="1" customWidth="1"/>
    <col min="10" max="12" width="10.7109375" style="1" customWidth="1"/>
    <col min="13" max="13" width="11.8515625" style="1" customWidth="1"/>
    <col min="14" max="16" width="10.7109375" style="1" customWidth="1"/>
    <col min="17" max="17" width="11.8515625" style="1" customWidth="1"/>
    <col min="18" max="16384" width="9.140625" style="1" customWidth="1"/>
  </cols>
  <sheetData>
    <row r="1" spans="1:17" ht="12.75">
      <c r="A1" s="37" t="s">
        <v>62</v>
      </c>
      <c r="M1" s="2"/>
      <c r="Q1" s="35" t="s">
        <v>117</v>
      </c>
    </row>
    <row r="2" spans="1:17" ht="12.75" customHeight="1">
      <c r="A2" s="90" t="s">
        <v>22</v>
      </c>
      <c r="B2" s="40" t="s">
        <v>10</v>
      </c>
      <c r="C2" s="40"/>
      <c r="D2" s="40"/>
      <c r="E2" s="40"/>
      <c r="F2" s="40" t="s">
        <v>82</v>
      </c>
      <c r="G2" s="40"/>
      <c r="H2" s="40"/>
      <c r="I2" s="40"/>
      <c r="J2" s="40" t="s">
        <v>86</v>
      </c>
      <c r="K2" s="40"/>
      <c r="L2" s="40"/>
      <c r="M2" s="40"/>
      <c r="N2" s="40" t="s">
        <v>109</v>
      </c>
      <c r="O2" s="40"/>
      <c r="P2" s="40"/>
      <c r="Q2" s="40"/>
    </row>
    <row r="3" spans="1:17" s="91" customFormat="1" ht="12.75" customHeight="1">
      <c r="A3" s="90"/>
      <c r="B3" s="41" t="s">
        <v>7</v>
      </c>
      <c r="C3" s="41" t="s">
        <v>8</v>
      </c>
      <c r="D3" s="41" t="s">
        <v>9</v>
      </c>
      <c r="E3" s="41" t="s">
        <v>105</v>
      </c>
      <c r="F3" s="41" t="s">
        <v>79</v>
      </c>
      <c r="G3" s="41" t="s">
        <v>80</v>
      </c>
      <c r="H3" s="41" t="s">
        <v>81</v>
      </c>
      <c r="I3" s="41" t="s">
        <v>105</v>
      </c>
      <c r="J3" s="41" t="s">
        <v>83</v>
      </c>
      <c r="K3" s="41" t="s">
        <v>84</v>
      </c>
      <c r="L3" s="41" t="s">
        <v>85</v>
      </c>
      <c r="M3" s="41" t="s">
        <v>105</v>
      </c>
      <c r="N3" s="41" t="s">
        <v>106</v>
      </c>
      <c r="O3" s="41" t="s">
        <v>107</v>
      </c>
      <c r="P3" s="41" t="s">
        <v>108</v>
      </c>
      <c r="Q3" s="41" t="s">
        <v>105</v>
      </c>
    </row>
    <row r="4" spans="1:17" ht="12.75">
      <c r="A4" s="42" t="s">
        <v>100</v>
      </c>
      <c r="B4" s="17">
        <v>9539.12</v>
      </c>
      <c r="C4" s="17">
        <v>14536</v>
      </c>
      <c r="D4" s="17">
        <v>17610.3</v>
      </c>
      <c r="E4" s="17">
        <f>SUM(B4:D4)</f>
        <v>41685.42</v>
      </c>
      <c r="F4" s="17">
        <v>13322.2</v>
      </c>
      <c r="G4" s="17">
        <v>7755.4</v>
      </c>
      <c r="H4" s="17">
        <v>8752.6</v>
      </c>
      <c r="I4" s="17">
        <f>SUM(F4:H4)</f>
        <v>29830.199999999997</v>
      </c>
      <c r="J4" s="17">
        <v>7403.7</v>
      </c>
      <c r="K4" s="17">
        <v>6994.5</v>
      </c>
      <c r="L4" s="17">
        <v>9093.8</v>
      </c>
      <c r="M4" s="18">
        <f>SUM(J4:L4)</f>
        <v>23492</v>
      </c>
      <c r="N4" s="17">
        <v>7380.6</v>
      </c>
      <c r="O4" s="17">
        <v>7850.8</v>
      </c>
      <c r="P4" s="17">
        <v>10010.1</v>
      </c>
      <c r="Q4" s="18">
        <f>SUM(N4:P4)</f>
        <v>25241.5</v>
      </c>
    </row>
    <row r="5" spans="1:17" ht="12.75">
      <c r="A5" s="63" t="s">
        <v>23</v>
      </c>
      <c r="B5" s="17">
        <v>736.11</v>
      </c>
      <c r="C5" s="17">
        <v>833.9</v>
      </c>
      <c r="D5" s="17">
        <v>1289.6</v>
      </c>
      <c r="E5" s="17">
        <f aca="true" t="shared" si="0" ref="E5:E23">SUM(B5:D5)</f>
        <v>2859.6099999999997</v>
      </c>
      <c r="F5" s="17">
        <v>893.2</v>
      </c>
      <c r="G5" s="17">
        <v>757.8</v>
      </c>
      <c r="H5" s="17">
        <v>1458</v>
      </c>
      <c r="I5" s="17">
        <f aca="true" t="shared" si="1" ref="I5:I23">SUM(F5:H5)</f>
        <v>3109</v>
      </c>
      <c r="J5" s="17">
        <v>811.8</v>
      </c>
      <c r="K5" s="17">
        <v>807</v>
      </c>
      <c r="L5" s="17">
        <v>1531.5</v>
      </c>
      <c r="M5" s="18">
        <f aca="true" t="shared" si="2" ref="M5:M23">SUM(J5:L5)</f>
        <v>3150.3</v>
      </c>
      <c r="N5" s="17">
        <v>930.9</v>
      </c>
      <c r="O5" s="17">
        <v>1062.6</v>
      </c>
      <c r="P5" s="17">
        <v>1753.4</v>
      </c>
      <c r="Q5" s="18">
        <f aca="true" t="shared" si="3" ref="Q5:Q23">SUM(N5:P5)</f>
        <v>3746.9</v>
      </c>
    </row>
    <row r="6" spans="1:17" ht="12.75">
      <c r="A6" s="42" t="s">
        <v>24</v>
      </c>
      <c r="B6" s="17">
        <v>51.62</v>
      </c>
      <c r="C6" s="17">
        <v>48.2</v>
      </c>
      <c r="D6" s="17">
        <v>52.6</v>
      </c>
      <c r="E6" s="17">
        <f t="shared" si="0"/>
        <v>152.42</v>
      </c>
      <c r="F6" s="17">
        <v>69.3</v>
      </c>
      <c r="G6" s="17">
        <v>40.1</v>
      </c>
      <c r="H6" s="17">
        <v>132</v>
      </c>
      <c r="I6" s="17">
        <f t="shared" si="1"/>
        <v>241.4</v>
      </c>
      <c r="J6" s="17">
        <v>31.7</v>
      </c>
      <c r="K6" s="17">
        <v>62</v>
      </c>
      <c r="L6" s="17">
        <v>84</v>
      </c>
      <c r="M6" s="18">
        <f t="shared" si="2"/>
        <v>177.7</v>
      </c>
      <c r="N6" s="17">
        <v>60.5</v>
      </c>
      <c r="O6" s="17">
        <v>59.6</v>
      </c>
      <c r="P6" s="17">
        <v>141.7</v>
      </c>
      <c r="Q6" s="18">
        <f t="shared" si="3"/>
        <v>261.79999999999995</v>
      </c>
    </row>
    <row r="7" spans="1:17" ht="12.75">
      <c r="A7" s="63" t="s">
        <v>25</v>
      </c>
      <c r="B7" s="17">
        <v>123.81</v>
      </c>
      <c r="C7" s="17">
        <v>115.2</v>
      </c>
      <c r="D7" s="17">
        <v>211.2</v>
      </c>
      <c r="E7" s="17">
        <f t="shared" si="0"/>
        <v>450.21</v>
      </c>
      <c r="F7" s="17">
        <v>119.6</v>
      </c>
      <c r="G7" s="17">
        <v>111.8</v>
      </c>
      <c r="H7" s="17">
        <v>204.3</v>
      </c>
      <c r="I7" s="17">
        <f t="shared" si="1"/>
        <v>435.7</v>
      </c>
      <c r="J7" s="17">
        <v>119.2</v>
      </c>
      <c r="K7" s="17">
        <v>122.2</v>
      </c>
      <c r="L7" s="17">
        <v>204.5</v>
      </c>
      <c r="M7" s="18">
        <f t="shared" si="2"/>
        <v>445.9</v>
      </c>
      <c r="N7" s="17">
        <v>119.3</v>
      </c>
      <c r="O7" s="17">
        <v>127.7</v>
      </c>
      <c r="P7" s="17">
        <v>197.1</v>
      </c>
      <c r="Q7" s="18">
        <f t="shared" si="3"/>
        <v>444.1</v>
      </c>
    </row>
    <row r="8" spans="1:17" ht="12.75">
      <c r="A8" s="42" t="s">
        <v>26</v>
      </c>
      <c r="B8" s="17">
        <v>168.67</v>
      </c>
      <c r="C8" s="17">
        <v>178.4</v>
      </c>
      <c r="D8" s="17">
        <v>321</v>
      </c>
      <c r="E8" s="17">
        <f t="shared" si="0"/>
        <v>668.0699999999999</v>
      </c>
      <c r="F8" s="17">
        <v>188.9</v>
      </c>
      <c r="G8" s="17">
        <v>193.6</v>
      </c>
      <c r="H8" s="17">
        <v>418.4</v>
      </c>
      <c r="I8" s="17">
        <f t="shared" si="1"/>
        <v>800.9</v>
      </c>
      <c r="J8" s="17">
        <v>202.1</v>
      </c>
      <c r="K8" s="17">
        <v>184.1</v>
      </c>
      <c r="L8" s="17">
        <v>378.3</v>
      </c>
      <c r="M8" s="18">
        <f t="shared" si="2"/>
        <v>764.5</v>
      </c>
      <c r="N8" s="17">
        <v>187.4</v>
      </c>
      <c r="O8" s="17">
        <v>154</v>
      </c>
      <c r="P8" s="17">
        <v>298.2</v>
      </c>
      <c r="Q8" s="18">
        <f t="shared" si="3"/>
        <v>639.5999999999999</v>
      </c>
    </row>
    <row r="9" spans="1:17" ht="12.75">
      <c r="A9" s="42" t="s">
        <v>27</v>
      </c>
      <c r="B9" s="17">
        <v>67.61</v>
      </c>
      <c r="C9" s="17">
        <v>67.3</v>
      </c>
      <c r="D9" s="17">
        <v>70.3</v>
      </c>
      <c r="E9" s="17">
        <f t="shared" si="0"/>
        <v>205.20999999999998</v>
      </c>
      <c r="F9" s="17">
        <v>55.3</v>
      </c>
      <c r="G9" s="17">
        <v>40.8</v>
      </c>
      <c r="H9" s="17">
        <v>79.2</v>
      </c>
      <c r="I9" s="17">
        <f t="shared" si="1"/>
        <v>175.3</v>
      </c>
      <c r="J9" s="17">
        <v>31.5</v>
      </c>
      <c r="K9" s="17">
        <v>38.7</v>
      </c>
      <c r="L9" s="17">
        <v>115.3</v>
      </c>
      <c r="M9" s="18">
        <f t="shared" si="2"/>
        <v>185.5</v>
      </c>
      <c r="N9" s="17">
        <v>57.8</v>
      </c>
      <c r="O9" s="17">
        <v>68.3</v>
      </c>
      <c r="P9" s="17">
        <v>90</v>
      </c>
      <c r="Q9" s="18">
        <f t="shared" si="3"/>
        <v>216.1</v>
      </c>
    </row>
    <row r="10" spans="1:17" ht="12.75">
      <c r="A10" s="63" t="s">
        <v>28</v>
      </c>
      <c r="B10" s="17">
        <v>50.37</v>
      </c>
      <c r="C10" s="17">
        <v>45.5</v>
      </c>
      <c r="D10" s="17">
        <v>69.7</v>
      </c>
      <c r="E10" s="17">
        <f t="shared" si="0"/>
        <v>165.57</v>
      </c>
      <c r="F10" s="17">
        <v>57.4</v>
      </c>
      <c r="G10" s="17">
        <v>78.4</v>
      </c>
      <c r="H10" s="17">
        <v>66.3</v>
      </c>
      <c r="I10" s="17">
        <f t="shared" si="1"/>
        <v>202.10000000000002</v>
      </c>
      <c r="J10" s="17">
        <v>61.1</v>
      </c>
      <c r="K10" s="17">
        <v>60.5</v>
      </c>
      <c r="L10" s="17">
        <v>69</v>
      </c>
      <c r="M10" s="18">
        <f t="shared" si="2"/>
        <v>190.6</v>
      </c>
      <c r="N10" s="17">
        <v>52</v>
      </c>
      <c r="O10" s="17">
        <v>68.6</v>
      </c>
      <c r="P10" s="17">
        <v>90</v>
      </c>
      <c r="Q10" s="18">
        <f t="shared" si="3"/>
        <v>210.6</v>
      </c>
    </row>
    <row r="11" spans="1:17" ht="12.75">
      <c r="A11" s="42" t="s">
        <v>29</v>
      </c>
      <c r="B11" s="17">
        <v>284.61</v>
      </c>
      <c r="C11" s="17">
        <v>360.6</v>
      </c>
      <c r="D11" s="17">
        <v>448.1</v>
      </c>
      <c r="E11" s="17">
        <f t="shared" si="0"/>
        <v>1093.31</v>
      </c>
      <c r="F11" s="17">
        <v>360.7</v>
      </c>
      <c r="G11" s="17">
        <v>311.6</v>
      </c>
      <c r="H11" s="17">
        <v>520.2</v>
      </c>
      <c r="I11" s="17">
        <f t="shared" si="1"/>
        <v>1192.5</v>
      </c>
      <c r="J11" s="17">
        <v>409</v>
      </c>
      <c r="K11" s="17">
        <v>372.6</v>
      </c>
      <c r="L11" s="17">
        <v>635.3</v>
      </c>
      <c r="M11" s="18">
        <f t="shared" si="2"/>
        <v>1416.9</v>
      </c>
      <c r="N11" s="17">
        <v>330.1</v>
      </c>
      <c r="O11" s="17">
        <v>294.4</v>
      </c>
      <c r="P11" s="17">
        <v>527.4</v>
      </c>
      <c r="Q11" s="18">
        <f t="shared" si="3"/>
        <v>1151.9</v>
      </c>
    </row>
    <row r="12" spans="1:17" ht="12.75">
      <c r="A12" s="42" t="s">
        <v>30</v>
      </c>
      <c r="B12" s="17">
        <v>27.79</v>
      </c>
      <c r="C12" s="17">
        <v>31.2</v>
      </c>
      <c r="D12" s="17">
        <v>42.5</v>
      </c>
      <c r="E12" s="17">
        <f t="shared" si="0"/>
        <v>101.49</v>
      </c>
      <c r="F12" s="17">
        <v>24.1</v>
      </c>
      <c r="G12" s="17">
        <v>32.6</v>
      </c>
      <c r="H12" s="17">
        <v>53.4</v>
      </c>
      <c r="I12" s="17">
        <f t="shared" si="1"/>
        <v>110.1</v>
      </c>
      <c r="J12" s="17">
        <v>15.5</v>
      </c>
      <c r="K12" s="17">
        <v>19.4</v>
      </c>
      <c r="L12" s="17">
        <v>43.9</v>
      </c>
      <c r="M12" s="18">
        <f t="shared" si="2"/>
        <v>78.8</v>
      </c>
      <c r="N12" s="17">
        <v>23.9</v>
      </c>
      <c r="O12" s="17">
        <v>54.3</v>
      </c>
      <c r="P12" s="17">
        <v>69.5</v>
      </c>
      <c r="Q12" s="18">
        <f t="shared" si="3"/>
        <v>147.7</v>
      </c>
    </row>
    <row r="13" spans="1:17" ht="12.75">
      <c r="A13" s="42" t="s">
        <v>31</v>
      </c>
      <c r="B13" s="17">
        <v>48.32</v>
      </c>
      <c r="C13" s="17">
        <v>70.8</v>
      </c>
      <c r="D13" s="17">
        <v>105.8</v>
      </c>
      <c r="E13" s="17">
        <f t="shared" si="0"/>
        <v>224.92000000000002</v>
      </c>
      <c r="F13" s="17">
        <v>60.9</v>
      </c>
      <c r="G13" s="17">
        <v>72.4</v>
      </c>
      <c r="H13" s="17">
        <v>81.3</v>
      </c>
      <c r="I13" s="17">
        <f t="shared" si="1"/>
        <v>214.60000000000002</v>
      </c>
      <c r="J13" s="17">
        <v>148.3</v>
      </c>
      <c r="K13" s="17">
        <v>69.7</v>
      </c>
      <c r="L13" s="17">
        <v>170.6</v>
      </c>
      <c r="M13" s="18">
        <f t="shared" si="2"/>
        <v>388.6</v>
      </c>
      <c r="N13" s="17">
        <v>98.8</v>
      </c>
      <c r="O13" s="17">
        <v>185.1</v>
      </c>
      <c r="P13" s="17">
        <v>119.6</v>
      </c>
      <c r="Q13" s="18">
        <f t="shared" si="3"/>
        <v>403.5</v>
      </c>
    </row>
    <row r="14" spans="1:17" ht="12.75">
      <c r="A14" s="42" t="s">
        <v>32</v>
      </c>
      <c r="B14" s="17">
        <v>187.65</v>
      </c>
      <c r="C14" s="17">
        <v>185.3</v>
      </c>
      <c r="D14" s="17">
        <v>329.4</v>
      </c>
      <c r="E14" s="17">
        <f t="shared" si="0"/>
        <v>702.35</v>
      </c>
      <c r="F14" s="17">
        <v>196</v>
      </c>
      <c r="G14" s="17">
        <v>193.3</v>
      </c>
      <c r="H14" s="17">
        <v>331.9</v>
      </c>
      <c r="I14" s="17">
        <f t="shared" si="1"/>
        <v>721.2</v>
      </c>
      <c r="J14" s="17">
        <v>187.7</v>
      </c>
      <c r="K14" s="17">
        <v>192.4</v>
      </c>
      <c r="L14" s="17">
        <v>313.2</v>
      </c>
      <c r="M14" s="18">
        <f t="shared" si="2"/>
        <v>693.3</v>
      </c>
      <c r="N14" s="17">
        <v>223.1</v>
      </c>
      <c r="O14" s="17">
        <v>213.9</v>
      </c>
      <c r="P14" s="17">
        <v>392.7</v>
      </c>
      <c r="Q14" s="18">
        <f t="shared" si="3"/>
        <v>829.7</v>
      </c>
    </row>
    <row r="15" spans="1:17" ht="12.75">
      <c r="A15" s="42" t="s">
        <v>33</v>
      </c>
      <c r="B15" s="17">
        <v>363.93</v>
      </c>
      <c r="C15" s="17">
        <v>346.9</v>
      </c>
      <c r="D15" s="17">
        <v>436.3</v>
      </c>
      <c r="E15" s="17">
        <f t="shared" si="0"/>
        <v>1147.1299999999999</v>
      </c>
      <c r="F15" s="17">
        <v>380.4</v>
      </c>
      <c r="G15" s="17">
        <v>359.2</v>
      </c>
      <c r="H15" s="17">
        <v>635.2</v>
      </c>
      <c r="I15" s="17">
        <f t="shared" si="1"/>
        <v>1374.8</v>
      </c>
      <c r="J15" s="17">
        <v>418</v>
      </c>
      <c r="K15" s="17">
        <v>365.4</v>
      </c>
      <c r="L15" s="17">
        <v>689.3</v>
      </c>
      <c r="M15" s="18">
        <f t="shared" si="2"/>
        <v>1472.6999999999998</v>
      </c>
      <c r="N15" s="17">
        <v>416.1</v>
      </c>
      <c r="O15" s="17">
        <v>396</v>
      </c>
      <c r="P15" s="17">
        <v>598.3</v>
      </c>
      <c r="Q15" s="18">
        <f t="shared" si="3"/>
        <v>1410.4</v>
      </c>
    </row>
    <row r="16" spans="1:17" ht="12.75">
      <c r="A16" s="42" t="s">
        <v>34</v>
      </c>
      <c r="B16" s="17">
        <v>83.16</v>
      </c>
      <c r="C16" s="17">
        <v>81.4</v>
      </c>
      <c r="D16" s="17">
        <v>77.8</v>
      </c>
      <c r="E16" s="17">
        <f t="shared" si="0"/>
        <v>242.36</v>
      </c>
      <c r="F16" s="17">
        <v>65.2</v>
      </c>
      <c r="G16" s="17">
        <v>85.1</v>
      </c>
      <c r="H16" s="17">
        <v>194.2</v>
      </c>
      <c r="I16" s="17">
        <f t="shared" si="1"/>
        <v>344.5</v>
      </c>
      <c r="J16" s="17">
        <v>82.2</v>
      </c>
      <c r="K16" s="17">
        <v>63.7</v>
      </c>
      <c r="L16" s="17">
        <v>100.1</v>
      </c>
      <c r="M16" s="18">
        <f t="shared" si="2"/>
        <v>246</v>
      </c>
      <c r="N16" s="17">
        <v>62</v>
      </c>
      <c r="O16" s="17">
        <v>51.6</v>
      </c>
      <c r="P16" s="17">
        <v>126.1</v>
      </c>
      <c r="Q16" s="18">
        <f t="shared" si="3"/>
        <v>239.7</v>
      </c>
    </row>
    <row r="17" spans="1:17" ht="12.75">
      <c r="A17" s="44" t="s">
        <v>35</v>
      </c>
      <c r="B17" s="17">
        <v>763.77</v>
      </c>
      <c r="C17" s="17">
        <v>694.2</v>
      </c>
      <c r="D17" s="17">
        <v>956.3</v>
      </c>
      <c r="E17" s="17">
        <f t="shared" si="0"/>
        <v>2414.27</v>
      </c>
      <c r="F17" s="17">
        <v>604.6</v>
      </c>
      <c r="G17" s="17">
        <v>634.8</v>
      </c>
      <c r="H17" s="17">
        <v>1201.4</v>
      </c>
      <c r="I17" s="17">
        <f t="shared" si="1"/>
        <v>2440.8</v>
      </c>
      <c r="J17" s="17">
        <v>783.3</v>
      </c>
      <c r="K17" s="17">
        <v>1032.9</v>
      </c>
      <c r="L17" s="17">
        <v>922.6</v>
      </c>
      <c r="M17" s="18">
        <f t="shared" si="2"/>
        <v>2738.8</v>
      </c>
      <c r="N17" s="17">
        <v>612.3</v>
      </c>
      <c r="O17" s="17">
        <v>908.1</v>
      </c>
      <c r="P17" s="17">
        <v>1029.3</v>
      </c>
      <c r="Q17" s="18">
        <f t="shared" si="3"/>
        <v>2549.7</v>
      </c>
    </row>
    <row r="18" spans="1:17" ht="12.75">
      <c r="A18" s="42" t="s">
        <v>36</v>
      </c>
      <c r="B18" s="17">
        <v>34</v>
      </c>
      <c r="C18" s="17">
        <v>54.6</v>
      </c>
      <c r="D18" s="17">
        <v>74</v>
      </c>
      <c r="E18" s="17">
        <f t="shared" si="0"/>
        <v>162.6</v>
      </c>
      <c r="F18" s="17">
        <v>36.2</v>
      </c>
      <c r="G18" s="17">
        <v>38.8</v>
      </c>
      <c r="H18" s="17">
        <v>65.5</v>
      </c>
      <c r="I18" s="17">
        <f t="shared" si="1"/>
        <v>140.5</v>
      </c>
      <c r="J18" s="17">
        <v>35.9</v>
      </c>
      <c r="K18" s="17">
        <v>30.9</v>
      </c>
      <c r="L18" s="17">
        <v>75.9</v>
      </c>
      <c r="M18" s="18">
        <f t="shared" si="2"/>
        <v>142.7</v>
      </c>
      <c r="N18" s="17">
        <v>40</v>
      </c>
      <c r="O18" s="17">
        <v>37.7</v>
      </c>
      <c r="P18" s="17">
        <v>71.3</v>
      </c>
      <c r="Q18" s="18">
        <f t="shared" si="3"/>
        <v>149</v>
      </c>
    </row>
    <row r="19" spans="1:17" ht="12.75">
      <c r="A19" s="42" t="s">
        <v>37</v>
      </c>
      <c r="B19" s="17">
        <v>365.78</v>
      </c>
      <c r="C19" s="17">
        <v>776.6</v>
      </c>
      <c r="D19" s="17">
        <v>825.5</v>
      </c>
      <c r="E19" s="17">
        <f t="shared" si="0"/>
        <v>1967.88</v>
      </c>
      <c r="F19" s="17">
        <v>960.1</v>
      </c>
      <c r="G19" s="17">
        <v>823.2</v>
      </c>
      <c r="H19" s="17">
        <v>1042</v>
      </c>
      <c r="I19" s="17">
        <f t="shared" si="1"/>
        <v>2825.3</v>
      </c>
      <c r="J19" s="17">
        <v>566</v>
      </c>
      <c r="K19" s="17">
        <v>879.8</v>
      </c>
      <c r="L19" s="17">
        <v>914</v>
      </c>
      <c r="M19" s="18">
        <f t="shared" si="2"/>
        <v>2359.8</v>
      </c>
      <c r="N19" s="17">
        <v>574.1</v>
      </c>
      <c r="O19" s="17">
        <v>1204.2</v>
      </c>
      <c r="P19" s="17">
        <v>656</v>
      </c>
      <c r="Q19" s="18">
        <f t="shared" si="3"/>
        <v>2434.3</v>
      </c>
    </row>
    <row r="20" spans="1:17" ht="12.75">
      <c r="A20" s="44" t="s">
        <v>38</v>
      </c>
      <c r="B20" s="17">
        <v>20.54</v>
      </c>
      <c r="C20" s="17">
        <v>19.4</v>
      </c>
      <c r="D20" s="17">
        <v>22.9</v>
      </c>
      <c r="E20" s="17">
        <f t="shared" si="0"/>
        <v>62.839999999999996</v>
      </c>
      <c r="F20" s="17">
        <v>10.9</v>
      </c>
      <c r="G20" s="17">
        <v>14.8</v>
      </c>
      <c r="H20" s="17">
        <v>24</v>
      </c>
      <c r="I20" s="17">
        <f t="shared" si="1"/>
        <v>49.7</v>
      </c>
      <c r="J20" s="17">
        <v>12.3</v>
      </c>
      <c r="K20" s="17">
        <v>15.8</v>
      </c>
      <c r="L20" s="17">
        <v>33.2</v>
      </c>
      <c r="M20" s="18">
        <f t="shared" si="2"/>
        <v>61.300000000000004</v>
      </c>
      <c r="N20" s="17">
        <v>18.4</v>
      </c>
      <c r="O20" s="17">
        <v>18.9</v>
      </c>
      <c r="P20" s="17">
        <v>36.2</v>
      </c>
      <c r="Q20" s="18">
        <f t="shared" si="3"/>
        <v>73.5</v>
      </c>
    </row>
    <row r="21" spans="1:17" ht="12.75">
      <c r="A21" s="44" t="s">
        <v>39</v>
      </c>
      <c r="B21" s="17">
        <v>237.11</v>
      </c>
      <c r="C21" s="17">
        <v>140.4</v>
      </c>
      <c r="D21" s="17">
        <v>212.8</v>
      </c>
      <c r="E21" s="17">
        <f t="shared" si="0"/>
        <v>590.31</v>
      </c>
      <c r="F21" s="17">
        <v>175.9</v>
      </c>
      <c r="G21" s="17">
        <v>174</v>
      </c>
      <c r="H21" s="17">
        <v>234.4</v>
      </c>
      <c r="I21" s="17">
        <f t="shared" si="1"/>
        <v>584.3</v>
      </c>
      <c r="J21" s="17">
        <v>186.4</v>
      </c>
      <c r="K21" s="17">
        <v>174.2</v>
      </c>
      <c r="L21" s="17">
        <v>254.6</v>
      </c>
      <c r="M21" s="18">
        <f t="shared" si="2"/>
        <v>615.2</v>
      </c>
      <c r="N21" s="17">
        <v>199</v>
      </c>
      <c r="O21" s="17">
        <v>246.3</v>
      </c>
      <c r="P21" s="17">
        <v>313.4</v>
      </c>
      <c r="Q21" s="18">
        <f t="shared" si="3"/>
        <v>758.7</v>
      </c>
    </row>
    <row r="22" spans="1:17" ht="14.25" customHeight="1">
      <c r="A22" s="42" t="s">
        <v>40</v>
      </c>
      <c r="B22" s="17">
        <v>304.13</v>
      </c>
      <c r="C22" s="17">
        <v>269.8</v>
      </c>
      <c r="D22" s="17">
        <v>491.4</v>
      </c>
      <c r="E22" s="17">
        <f t="shared" si="0"/>
        <v>1065.33</v>
      </c>
      <c r="F22" s="17">
        <v>294.3</v>
      </c>
      <c r="G22" s="17">
        <v>288.7</v>
      </c>
      <c r="H22" s="17">
        <v>551.8</v>
      </c>
      <c r="I22" s="17">
        <f t="shared" si="1"/>
        <v>1134.8</v>
      </c>
      <c r="J22" s="17">
        <v>275.5</v>
      </c>
      <c r="K22" s="17">
        <v>273.7</v>
      </c>
      <c r="L22" s="17">
        <v>596.7</v>
      </c>
      <c r="M22" s="18">
        <f t="shared" si="2"/>
        <v>1145.9</v>
      </c>
      <c r="N22" s="17">
        <v>290</v>
      </c>
      <c r="O22" s="17">
        <v>337.4</v>
      </c>
      <c r="P22" s="17">
        <v>488.4</v>
      </c>
      <c r="Q22" s="18">
        <f t="shared" si="3"/>
        <v>1115.8</v>
      </c>
    </row>
    <row r="23" spans="1:17" ht="12.75">
      <c r="A23" s="42" t="s">
        <v>41</v>
      </c>
      <c r="B23" s="17">
        <v>23.411</v>
      </c>
      <c r="C23" s="17">
        <v>20.8</v>
      </c>
      <c r="D23" s="17">
        <v>47.2</v>
      </c>
      <c r="E23" s="17">
        <f t="shared" si="0"/>
        <v>91.411</v>
      </c>
      <c r="F23" s="17">
        <v>24.1</v>
      </c>
      <c r="G23" s="17">
        <v>20</v>
      </c>
      <c r="H23" s="17">
        <v>43.6</v>
      </c>
      <c r="I23" s="17">
        <f t="shared" si="1"/>
        <v>87.7</v>
      </c>
      <c r="J23" s="17">
        <v>13.8</v>
      </c>
      <c r="K23" s="17">
        <v>12.9</v>
      </c>
      <c r="L23" s="17">
        <v>56.1</v>
      </c>
      <c r="M23" s="18">
        <f t="shared" si="2"/>
        <v>82.80000000000001</v>
      </c>
      <c r="N23" s="17">
        <v>24.7</v>
      </c>
      <c r="O23" s="17">
        <v>17.7</v>
      </c>
      <c r="P23" s="17">
        <v>68.5</v>
      </c>
      <c r="Q23" s="18">
        <f t="shared" si="3"/>
        <v>110.9</v>
      </c>
    </row>
    <row r="24" spans="1:17" ht="12.75">
      <c r="A24" s="49" t="s">
        <v>3</v>
      </c>
      <c r="B24" s="77">
        <f aca="true" t="shared" si="4" ref="B24:P24">SUM(B4:B23)</f>
        <v>13481.511000000006</v>
      </c>
      <c r="C24" s="77">
        <f t="shared" si="4"/>
        <v>18876.500000000004</v>
      </c>
      <c r="D24" s="77">
        <f t="shared" si="4"/>
        <v>23694.699999999997</v>
      </c>
      <c r="E24" s="77">
        <f t="shared" si="4"/>
        <v>56052.710999999974</v>
      </c>
      <c r="F24" s="77">
        <f t="shared" si="4"/>
        <v>17899.3</v>
      </c>
      <c r="G24" s="77">
        <f t="shared" si="4"/>
        <v>12026.399999999998</v>
      </c>
      <c r="H24" s="77">
        <f t="shared" si="4"/>
        <v>16089.699999999999</v>
      </c>
      <c r="I24" s="77">
        <f t="shared" si="4"/>
        <v>46015.4</v>
      </c>
      <c r="J24" s="77">
        <f t="shared" si="4"/>
        <v>11795</v>
      </c>
      <c r="K24" s="77">
        <f t="shared" si="4"/>
        <v>11772.4</v>
      </c>
      <c r="L24" s="77">
        <f t="shared" si="4"/>
        <v>16281.9</v>
      </c>
      <c r="M24" s="77">
        <f t="shared" si="4"/>
        <v>39849.3</v>
      </c>
      <c r="N24" s="77">
        <f t="shared" si="4"/>
        <v>11700.999999999998</v>
      </c>
      <c r="O24" s="77">
        <f t="shared" si="4"/>
        <v>13357.2</v>
      </c>
      <c r="P24" s="77">
        <f t="shared" si="4"/>
        <v>17077.200000000004</v>
      </c>
      <c r="Q24" s="77">
        <f>SUM(Q4:Q23)</f>
        <v>42135.399999999994</v>
      </c>
    </row>
    <row r="25" spans="1:17" ht="12.75" customHeight="1">
      <c r="A25" s="92" t="s">
        <v>103</v>
      </c>
      <c r="B25" s="62">
        <v>942.6</v>
      </c>
      <c r="C25" s="62">
        <v>1216.8</v>
      </c>
      <c r="D25" s="62">
        <v>1209</v>
      </c>
      <c r="E25" s="62">
        <f>SUM(B25:D25)</f>
        <v>3368.4</v>
      </c>
      <c r="F25" s="62">
        <v>1235.6333333333334</v>
      </c>
      <c r="G25" s="62">
        <v>456.93333333333334</v>
      </c>
      <c r="H25" s="62">
        <v>556.0666666666667</v>
      </c>
      <c r="I25" s="62">
        <f>SUM(F25:H25)</f>
        <v>2248.6333333333337</v>
      </c>
      <c r="J25" s="62">
        <v>439</v>
      </c>
      <c r="K25" s="62">
        <v>382.8333333333333</v>
      </c>
      <c r="L25" s="62">
        <v>472.7</v>
      </c>
      <c r="M25" s="18">
        <f>SUM(J25:L25)</f>
        <v>1294.5333333333333</v>
      </c>
      <c r="N25" s="62">
        <v>388.1333333333334</v>
      </c>
      <c r="O25" s="62">
        <v>414.9</v>
      </c>
      <c r="P25" s="62">
        <v>449.6333333333334</v>
      </c>
      <c r="Q25" s="18">
        <f>SUM(N25:P25)</f>
        <v>1252.6666666666667</v>
      </c>
    </row>
    <row r="26" spans="1:17" ht="12.75">
      <c r="A26" s="49" t="s">
        <v>21</v>
      </c>
      <c r="B26" s="93">
        <f aca="true" t="shared" si="5" ref="B26:P26">+B24-B25</f>
        <v>12538.911000000006</v>
      </c>
      <c r="C26" s="93">
        <f t="shared" si="5"/>
        <v>17659.700000000004</v>
      </c>
      <c r="D26" s="93">
        <f t="shared" si="5"/>
        <v>22485.699999999997</v>
      </c>
      <c r="E26" s="93">
        <f t="shared" si="5"/>
        <v>52684.31099999997</v>
      </c>
      <c r="F26" s="93">
        <f t="shared" si="5"/>
        <v>16663.666666666664</v>
      </c>
      <c r="G26" s="93">
        <f t="shared" si="5"/>
        <v>11569.466666666665</v>
      </c>
      <c r="H26" s="93">
        <f t="shared" si="5"/>
        <v>15533.633333333331</v>
      </c>
      <c r="I26" s="93">
        <f t="shared" si="5"/>
        <v>43766.76666666667</v>
      </c>
      <c r="J26" s="93">
        <f t="shared" si="5"/>
        <v>11356</v>
      </c>
      <c r="K26" s="93">
        <f t="shared" si="5"/>
        <v>11389.566666666666</v>
      </c>
      <c r="L26" s="93">
        <f t="shared" si="5"/>
        <v>15809.199999999999</v>
      </c>
      <c r="M26" s="93">
        <f t="shared" si="5"/>
        <v>38554.76666666667</v>
      </c>
      <c r="N26" s="93">
        <f t="shared" si="5"/>
        <v>11312.866666666665</v>
      </c>
      <c r="O26" s="93">
        <f t="shared" si="5"/>
        <v>12942.300000000001</v>
      </c>
      <c r="P26" s="93">
        <f t="shared" si="5"/>
        <v>16627.56666666667</v>
      </c>
      <c r="Q26" s="93">
        <f>+Q24-Q25</f>
        <v>40882.73333333333</v>
      </c>
    </row>
    <row r="27" spans="1:5" ht="12.75">
      <c r="A27" s="34" t="s">
        <v>116</v>
      </c>
      <c r="B27" s="94"/>
      <c r="C27" s="94"/>
      <c r="D27" s="94"/>
      <c r="E27" s="94"/>
    </row>
    <row r="28" spans="1:5" ht="12.75">
      <c r="A28" s="34"/>
      <c r="B28" s="94"/>
      <c r="C28" s="94"/>
      <c r="D28" s="94"/>
      <c r="E28" s="94"/>
    </row>
    <row r="29" spans="1:5" ht="12.75">
      <c r="A29" s="34"/>
      <c r="B29" s="94"/>
      <c r="C29" s="94"/>
      <c r="D29" s="94"/>
      <c r="E29" s="94"/>
    </row>
    <row r="30" spans="1:17" ht="12.75">
      <c r="A30" s="1" t="s">
        <v>87</v>
      </c>
      <c r="B30" s="95"/>
      <c r="M30" s="2"/>
      <c r="Q30" s="35" t="s">
        <v>117</v>
      </c>
    </row>
    <row r="31" spans="1:17" ht="12.75" customHeight="1">
      <c r="A31" s="90" t="s">
        <v>22</v>
      </c>
      <c r="B31" s="40" t="s">
        <v>10</v>
      </c>
      <c r="C31" s="40"/>
      <c r="D31" s="40"/>
      <c r="E31" s="40"/>
      <c r="F31" s="40" t="s">
        <v>82</v>
      </c>
      <c r="G31" s="40"/>
      <c r="H31" s="40"/>
      <c r="I31" s="40"/>
      <c r="J31" s="40" t="s">
        <v>86</v>
      </c>
      <c r="K31" s="40"/>
      <c r="L31" s="40"/>
      <c r="M31" s="40"/>
      <c r="N31" s="40" t="s">
        <v>109</v>
      </c>
      <c r="O31" s="40"/>
      <c r="P31" s="40"/>
      <c r="Q31" s="40"/>
    </row>
    <row r="32" spans="1:17" ht="12.75">
      <c r="A32" s="90"/>
      <c r="B32" s="41" t="s">
        <v>7</v>
      </c>
      <c r="C32" s="41" t="s">
        <v>8</v>
      </c>
      <c r="D32" s="41" t="s">
        <v>9</v>
      </c>
      <c r="E32" s="41" t="s">
        <v>105</v>
      </c>
      <c r="F32" s="41" t="s">
        <v>79</v>
      </c>
      <c r="G32" s="41" t="s">
        <v>80</v>
      </c>
      <c r="H32" s="41" t="s">
        <v>81</v>
      </c>
      <c r="I32" s="41" t="s">
        <v>105</v>
      </c>
      <c r="J32" s="41" t="s">
        <v>83</v>
      </c>
      <c r="K32" s="41" t="s">
        <v>84</v>
      </c>
      <c r="L32" s="41" t="s">
        <v>85</v>
      </c>
      <c r="M32" s="41" t="s">
        <v>105</v>
      </c>
      <c r="N32" s="41" t="s">
        <v>106</v>
      </c>
      <c r="O32" s="41" t="s">
        <v>107</v>
      </c>
      <c r="P32" s="41" t="s">
        <v>108</v>
      </c>
      <c r="Q32" s="41" t="s">
        <v>105</v>
      </c>
    </row>
    <row r="33" spans="1:17" ht="12.75">
      <c r="A33" s="42" t="s">
        <v>100</v>
      </c>
      <c r="B33" s="17">
        <v>16620.18</v>
      </c>
      <c r="C33" s="17">
        <v>13005.3</v>
      </c>
      <c r="D33" s="17">
        <v>13491.2</v>
      </c>
      <c r="E33" s="17">
        <f>SUM(B33:D33)</f>
        <v>43116.68</v>
      </c>
      <c r="F33" s="17">
        <v>18862.3</v>
      </c>
      <c r="G33" s="17">
        <v>3691.7</v>
      </c>
      <c r="H33" s="17">
        <v>3444.8</v>
      </c>
      <c r="I33" s="17">
        <f>SUM(F33:H33)</f>
        <v>25998.8</v>
      </c>
      <c r="J33" s="17">
        <v>4044.2</v>
      </c>
      <c r="K33" s="17">
        <v>3932.4</v>
      </c>
      <c r="L33" s="17">
        <v>3859.2</v>
      </c>
      <c r="M33" s="18">
        <f>SUM(J33:L33)</f>
        <v>11835.8</v>
      </c>
      <c r="N33" s="17">
        <v>5257.7</v>
      </c>
      <c r="O33" s="17">
        <v>4666.1</v>
      </c>
      <c r="P33" s="17">
        <v>4790.2</v>
      </c>
      <c r="Q33" s="18">
        <f>SUM(N33:P33)</f>
        <v>14714</v>
      </c>
    </row>
    <row r="34" spans="1:17" ht="12.75">
      <c r="A34" s="63" t="s">
        <v>23</v>
      </c>
      <c r="B34" s="17">
        <v>1933.53</v>
      </c>
      <c r="C34" s="17">
        <v>1967.2</v>
      </c>
      <c r="D34" s="17">
        <v>1940.4</v>
      </c>
      <c r="E34" s="17">
        <f aca="true" t="shared" si="6" ref="E34:E52">SUM(B34:D34)</f>
        <v>5841.13</v>
      </c>
      <c r="F34" s="17">
        <v>937.6</v>
      </c>
      <c r="G34" s="17">
        <v>650.1</v>
      </c>
      <c r="H34" s="17">
        <v>545.4</v>
      </c>
      <c r="I34" s="17">
        <f aca="true" t="shared" si="7" ref="I34:I52">SUM(F34:H34)</f>
        <v>2133.1</v>
      </c>
      <c r="J34" s="17">
        <v>585.1</v>
      </c>
      <c r="K34" s="17">
        <v>723.4</v>
      </c>
      <c r="L34" s="17">
        <v>943.5</v>
      </c>
      <c r="M34" s="18">
        <f aca="true" t="shared" si="8" ref="M34:M52">SUM(J34:L34)</f>
        <v>2252</v>
      </c>
      <c r="N34" s="17">
        <v>848.5</v>
      </c>
      <c r="O34" s="17">
        <v>610.9</v>
      </c>
      <c r="P34" s="17">
        <v>688.9</v>
      </c>
      <c r="Q34" s="18">
        <f aca="true" t="shared" si="9" ref="Q34:Q52">SUM(N34:P34)</f>
        <v>2148.3</v>
      </c>
    </row>
    <row r="35" spans="1:17" ht="12.75">
      <c r="A35" s="42" t="s">
        <v>24</v>
      </c>
      <c r="B35" s="17">
        <v>32.96</v>
      </c>
      <c r="C35" s="17">
        <v>47</v>
      </c>
      <c r="D35" s="17">
        <v>50.2</v>
      </c>
      <c r="E35" s="17">
        <f t="shared" si="6"/>
        <v>130.16000000000003</v>
      </c>
      <c r="F35" s="17">
        <v>65.6</v>
      </c>
      <c r="G35" s="17">
        <v>48.7</v>
      </c>
      <c r="H35" s="17">
        <v>46.4</v>
      </c>
      <c r="I35" s="17">
        <f t="shared" si="7"/>
        <v>160.7</v>
      </c>
      <c r="J35" s="17">
        <v>67.7</v>
      </c>
      <c r="K35" s="17">
        <v>41.4</v>
      </c>
      <c r="L35" s="17">
        <v>54.9</v>
      </c>
      <c r="M35" s="18">
        <f t="shared" si="8"/>
        <v>164</v>
      </c>
      <c r="N35" s="17">
        <v>46.9</v>
      </c>
      <c r="O35" s="17">
        <v>49.1</v>
      </c>
      <c r="P35" s="17">
        <v>49.5</v>
      </c>
      <c r="Q35" s="18">
        <f t="shared" si="9"/>
        <v>145.5</v>
      </c>
    </row>
    <row r="36" spans="1:17" ht="12.75">
      <c r="A36" s="63" t="s">
        <v>25</v>
      </c>
      <c r="B36" s="17">
        <v>61.16</v>
      </c>
      <c r="C36" s="17">
        <v>70.3</v>
      </c>
      <c r="D36" s="17">
        <v>82.6</v>
      </c>
      <c r="E36" s="17">
        <f t="shared" si="6"/>
        <v>214.05999999999997</v>
      </c>
      <c r="F36" s="17">
        <v>68.6</v>
      </c>
      <c r="G36" s="17">
        <v>88.1</v>
      </c>
      <c r="H36" s="17">
        <v>70.4</v>
      </c>
      <c r="I36" s="17">
        <f t="shared" si="7"/>
        <v>227.1</v>
      </c>
      <c r="J36" s="17">
        <v>85</v>
      </c>
      <c r="K36" s="17">
        <v>69.8</v>
      </c>
      <c r="L36" s="17">
        <v>86.3</v>
      </c>
      <c r="M36" s="18">
        <f t="shared" si="8"/>
        <v>241.10000000000002</v>
      </c>
      <c r="N36" s="17">
        <v>103.5</v>
      </c>
      <c r="O36" s="17">
        <v>85.3</v>
      </c>
      <c r="P36" s="17">
        <v>94.9</v>
      </c>
      <c r="Q36" s="18">
        <f t="shared" si="9"/>
        <v>283.70000000000005</v>
      </c>
    </row>
    <row r="37" spans="1:17" ht="12.75">
      <c r="A37" s="42" t="s">
        <v>26</v>
      </c>
      <c r="B37" s="17">
        <v>97.55</v>
      </c>
      <c r="C37" s="17">
        <v>131</v>
      </c>
      <c r="D37" s="17">
        <v>120.9</v>
      </c>
      <c r="E37" s="17">
        <f t="shared" si="6"/>
        <v>349.45000000000005</v>
      </c>
      <c r="F37" s="17">
        <v>98.6</v>
      </c>
      <c r="G37" s="17">
        <v>136.9</v>
      </c>
      <c r="H37" s="17">
        <v>104</v>
      </c>
      <c r="I37" s="17">
        <f t="shared" si="7"/>
        <v>339.5</v>
      </c>
      <c r="J37" s="17">
        <v>114.9</v>
      </c>
      <c r="K37" s="17">
        <v>84.2</v>
      </c>
      <c r="L37" s="17">
        <v>130.1</v>
      </c>
      <c r="M37" s="18">
        <f t="shared" si="8"/>
        <v>329.20000000000005</v>
      </c>
      <c r="N37" s="17">
        <v>93.1</v>
      </c>
      <c r="O37" s="17">
        <v>104.8</v>
      </c>
      <c r="P37" s="17">
        <v>112.4</v>
      </c>
      <c r="Q37" s="18">
        <f t="shared" si="9"/>
        <v>310.29999999999995</v>
      </c>
    </row>
    <row r="38" spans="1:17" ht="12.75">
      <c r="A38" s="42" t="s">
        <v>27</v>
      </c>
      <c r="B38" s="17">
        <v>71.87</v>
      </c>
      <c r="C38" s="17">
        <v>94.4</v>
      </c>
      <c r="D38" s="17">
        <v>101.8</v>
      </c>
      <c r="E38" s="17">
        <f t="shared" si="6"/>
        <v>268.07</v>
      </c>
      <c r="F38" s="17">
        <v>93.7</v>
      </c>
      <c r="G38" s="17">
        <v>99.7</v>
      </c>
      <c r="H38" s="17">
        <v>94</v>
      </c>
      <c r="I38" s="17">
        <f t="shared" si="7"/>
        <v>287.4</v>
      </c>
      <c r="J38" s="17">
        <v>114.1</v>
      </c>
      <c r="K38" s="17">
        <v>104.4</v>
      </c>
      <c r="L38" s="17">
        <v>104.9</v>
      </c>
      <c r="M38" s="18">
        <f t="shared" si="8"/>
        <v>323.4</v>
      </c>
      <c r="N38" s="17">
        <v>103.5</v>
      </c>
      <c r="O38" s="17">
        <v>89.6</v>
      </c>
      <c r="P38" s="17">
        <v>102.5</v>
      </c>
      <c r="Q38" s="18">
        <f t="shared" si="9"/>
        <v>295.6</v>
      </c>
    </row>
    <row r="39" spans="1:17" ht="12.75">
      <c r="A39" s="63" t="s">
        <v>28</v>
      </c>
      <c r="B39" s="17">
        <v>33.5</v>
      </c>
      <c r="C39" s="17">
        <v>37.6</v>
      </c>
      <c r="D39" s="17">
        <v>37.8</v>
      </c>
      <c r="E39" s="17">
        <f t="shared" si="6"/>
        <v>108.89999999999999</v>
      </c>
      <c r="F39" s="17">
        <v>48.4</v>
      </c>
      <c r="G39" s="17">
        <v>49.3</v>
      </c>
      <c r="H39" s="17">
        <v>46.6</v>
      </c>
      <c r="I39" s="17">
        <f t="shared" si="7"/>
        <v>144.29999999999998</v>
      </c>
      <c r="J39" s="17">
        <v>75.8</v>
      </c>
      <c r="K39" s="17">
        <v>45.9</v>
      </c>
      <c r="L39" s="17">
        <v>49.6</v>
      </c>
      <c r="M39" s="18">
        <f t="shared" si="8"/>
        <v>171.29999999999998</v>
      </c>
      <c r="N39" s="17">
        <v>53.2</v>
      </c>
      <c r="O39" s="17">
        <v>48</v>
      </c>
      <c r="P39" s="17">
        <v>41.7</v>
      </c>
      <c r="Q39" s="18">
        <f t="shared" si="9"/>
        <v>142.9</v>
      </c>
    </row>
    <row r="40" spans="1:17" ht="12.75">
      <c r="A40" s="42" t="s">
        <v>29</v>
      </c>
      <c r="B40" s="17">
        <v>703.65</v>
      </c>
      <c r="C40" s="17">
        <v>754.1</v>
      </c>
      <c r="D40" s="17">
        <v>814.8</v>
      </c>
      <c r="E40" s="17">
        <f t="shared" si="6"/>
        <v>2272.55</v>
      </c>
      <c r="F40" s="17">
        <v>456.4</v>
      </c>
      <c r="G40" s="17">
        <v>618.4</v>
      </c>
      <c r="H40" s="17">
        <v>657.4</v>
      </c>
      <c r="I40" s="17">
        <f t="shared" si="7"/>
        <v>1732.1999999999998</v>
      </c>
      <c r="J40" s="17">
        <v>506.9</v>
      </c>
      <c r="K40" s="17">
        <v>655</v>
      </c>
      <c r="L40" s="17">
        <v>519.8</v>
      </c>
      <c r="M40" s="18">
        <f t="shared" si="8"/>
        <v>1681.7</v>
      </c>
      <c r="N40" s="17">
        <v>562.9</v>
      </c>
      <c r="O40" s="17">
        <v>630.2</v>
      </c>
      <c r="P40" s="17">
        <v>598.3</v>
      </c>
      <c r="Q40" s="18">
        <f t="shared" si="9"/>
        <v>1791.3999999999999</v>
      </c>
    </row>
    <row r="41" spans="1:17" ht="12.75">
      <c r="A41" s="42" t="s">
        <v>30</v>
      </c>
      <c r="B41" s="17">
        <v>15.71</v>
      </c>
      <c r="C41" s="17">
        <v>16.3</v>
      </c>
      <c r="D41" s="17">
        <v>16.6</v>
      </c>
      <c r="E41" s="17">
        <f t="shared" si="6"/>
        <v>48.61000000000001</v>
      </c>
      <c r="F41" s="17">
        <v>18</v>
      </c>
      <c r="G41" s="17">
        <v>21.4</v>
      </c>
      <c r="H41" s="17">
        <v>25.7</v>
      </c>
      <c r="I41" s="17">
        <f t="shared" si="7"/>
        <v>65.1</v>
      </c>
      <c r="J41" s="17">
        <v>30.3</v>
      </c>
      <c r="K41" s="17">
        <v>19.2</v>
      </c>
      <c r="L41" s="17">
        <v>18.5</v>
      </c>
      <c r="M41" s="18">
        <f t="shared" si="8"/>
        <v>68</v>
      </c>
      <c r="N41" s="17">
        <v>21.8</v>
      </c>
      <c r="O41" s="17">
        <v>27</v>
      </c>
      <c r="P41" s="17">
        <v>24.4</v>
      </c>
      <c r="Q41" s="18">
        <f t="shared" si="9"/>
        <v>73.19999999999999</v>
      </c>
    </row>
    <row r="42" spans="1:17" ht="12.75">
      <c r="A42" s="42" t="s">
        <v>31</v>
      </c>
      <c r="B42" s="17">
        <v>113.16</v>
      </c>
      <c r="C42" s="17">
        <v>120.2</v>
      </c>
      <c r="D42" s="17">
        <v>99.7</v>
      </c>
      <c r="E42" s="17">
        <f t="shared" si="6"/>
        <v>333.06</v>
      </c>
      <c r="F42" s="17">
        <v>93</v>
      </c>
      <c r="G42" s="17">
        <v>92.8</v>
      </c>
      <c r="H42" s="17">
        <v>74.4</v>
      </c>
      <c r="I42" s="17">
        <f t="shared" si="7"/>
        <v>260.20000000000005</v>
      </c>
      <c r="J42" s="17">
        <v>66</v>
      </c>
      <c r="K42" s="17">
        <v>95.7</v>
      </c>
      <c r="L42" s="17">
        <v>85.5</v>
      </c>
      <c r="M42" s="18">
        <f t="shared" si="8"/>
        <v>247.2</v>
      </c>
      <c r="N42" s="17">
        <v>60.5</v>
      </c>
      <c r="O42" s="17">
        <v>70.7</v>
      </c>
      <c r="P42" s="17">
        <v>93.5</v>
      </c>
      <c r="Q42" s="18">
        <f t="shared" si="9"/>
        <v>224.7</v>
      </c>
    </row>
    <row r="43" spans="1:17" ht="12.75">
      <c r="A43" s="42" t="s">
        <v>32</v>
      </c>
      <c r="B43" s="17">
        <v>369.47</v>
      </c>
      <c r="C43" s="17">
        <v>477.4</v>
      </c>
      <c r="D43" s="17">
        <v>395.1</v>
      </c>
      <c r="E43" s="17">
        <f t="shared" si="6"/>
        <v>1241.97</v>
      </c>
      <c r="F43" s="17">
        <v>362.2</v>
      </c>
      <c r="G43" s="17">
        <v>645.4</v>
      </c>
      <c r="H43" s="17">
        <v>522.6</v>
      </c>
      <c r="I43" s="17">
        <f t="shared" si="7"/>
        <v>1530.1999999999998</v>
      </c>
      <c r="J43" s="17">
        <v>465</v>
      </c>
      <c r="K43" s="17">
        <v>406</v>
      </c>
      <c r="L43" s="17">
        <v>421.4</v>
      </c>
      <c r="M43" s="18">
        <f t="shared" si="8"/>
        <v>1292.4</v>
      </c>
      <c r="N43" s="17">
        <v>630.9</v>
      </c>
      <c r="O43" s="17">
        <v>381.4</v>
      </c>
      <c r="P43" s="17">
        <v>470</v>
      </c>
      <c r="Q43" s="18">
        <f t="shared" si="9"/>
        <v>1482.3</v>
      </c>
    </row>
    <row r="44" spans="1:17" ht="12.75">
      <c r="A44" s="42" t="s">
        <v>33</v>
      </c>
      <c r="B44" s="17">
        <v>95.2</v>
      </c>
      <c r="C44" s="17">
        <v>156.7</v>
      </c>
      <c r="D44" s="17">
        <v>231.6</v>
      </c>
      <c r="E44" s="17">
        <f t="shared" si="6"/>
        <v>483.5</v>
      </c>
      <c r="F44" s="17">
        <v>418.2</v>
      </c>
      <c r="G44" s="17">
        <v>568.6</v>
      </c>
      <c r="H44" s="17">
        <v>1022.4</v>
      </c>
      <c r="I44" s="17">
        <f t="shared" si="7"/>
        <v>2009.1999999999998</v>
      </c>
      <c r="J44" s="17">
        <v>602.8</v>
      </c>
      <c r="K44" s="17">
        <v>437.1</v>
      </c>
      <c r="L44" s="17">
        <v>398.3</v>
      </c>
      <c r="M44" s="18">
        <f t="shared" si="8"/>
        <v>1438.2</v>
      </c>
      <c r="N44" s="17">
        <v>257.1</v>
      </c>
      <c r="O44" s="17">
        <v>282.9</v>
      </c>
      <c r="P44" s="17">
        <v>685.7</v>
      </c>
      <c r="Q44" s="18">
        <f t="shared" si="9"/>
        <v>1225.7</v>
      </c>
    </row>
    <row r="45" spans="1:17" ht="12.75">
      <c r="A45" s="42" t="s">
        <v>34</v>
      </c>
      <c r="B45" s="17">
        <v>26.75</v>
      </c>
      <c r="C45" s="17">
        <v>35.7</v>
      </c>
      <c r="D45" s="17">
        <v>26</v>
      </c>
      <c r="E45" s="17">
        <f t="shared" si="6"/>
        <v>88.45</v>
      </c>
      <c r="F45" s="17">
        <v>21.5</v>
      </c>
      <c r="G45" s="17">
        <v>33.9</v>
      </c>
      <c r="H45" s="17">
        <v>187.4</v>
      </c>
      <c r="I45" s="17">
        <f t="shared" si="7"/>
        <v>242.8</v>
      </c>
      <c r="J45" s="17">
        <v>29.2</v>
      </c>
      <c r="K45" s="17">
        <v>25.4</v>
      </c>
      <c r="L45" s="17">
        <v>31.4</v>
      </c>
      <c r="M45" s="18">
        <f t="shared" si="8"/>
        <v>86</v>
      </c>
      <c r="N45" s="17">
        <v>32.3</v>
      </c>
      <c r="O45" s="17">
        <v>46.1</v>
      </c>
      <c r="P45" s="17">
        <v>67.9</v>
      </c>
      <c r="Q45" s="18">
        <f t="shared" si="9"/>
        <v>146.3</v>
      </c>
    </row>
    <row r="46" spans="1:17" ht="12.75">
      <c r="A46" s="44" t="s">
        <v>35</v>
      </c>
      <c r="B46" s="17">
        <v>1325.41</v>
      </c>
      <c r="C46" s="17">
        <v>1437.8</v>
      </c>
      <c r="D46" s="17">
        <v>1366.9</v>
      </c>
      <c r="E46" s="17">
        <f t="shared" si="6"/>
        <v>4130.110000000001</v>
      </c>
      <c r="F46" s="17">
        <v>728.7</v>
      </c>
      <c r="G46" s="17">
        <v>998.3</v>
      </c>
      <c r="H46" s="17">
        <v>618.4</v>
      </c>
      <c r="I46" s="17">
        <f t="shared" si="7"/>
        <v>2345.4</v>
      </c>
      <c r="J46" s="17">
        <v>1259</v>
      </c>
      <c r="K46" s="17">
        <v>1215.9</v>
      </c>
      <c r="L46" s="17">
        <v>1234.5</v>
      </c>
      <c r="M46" s="18">
        <f t="shared" si="8"/>
        <v>3709.4</v>
      </c>
      <c r="N46" s="17">
        <v>859.2</v>
      </c>
      <c r="O46" s="17">
        <v>715.5</v>
      </c>
      <c r="P46" s="17">
        <v>654.2</v>
      </c>
      <c r="Q46" s="18">
        <f t="shared" si="9"/>
        <v>2228.9</v>
      </c>
    </row>
    <row r="47" spans="1:17" ht="12.75">
      <c r="A47" s="42" t="s">
        <v>36</v>
      </c>
      <c r="B47" s="17">
        <v>20.27</v>
      </c>
      <c r="C47" s="17">
        <v>27.5</v>
      </c>
      <c r="D47" s="17">
        <v>47.9</v>
      </c>
      <c r="E47" s="17">
        <f t="shared" si="6"/>
        <v>95.66999999999999</v>
      </c>
      <c r="F47" s="17">
        <v>33.6</v>
      </c>
      <c r="G47" s="17">
        <v>37.7</v>
      </c>
      <c r="H47" s="17">
        <v>49.4</v>
      </c>
      <c r="I47" s="17">
        <f t="shared" si="7"/>
        <v>120.70000000000002</v>
      </c>
      <c r="J47" s="17">
        <v>39.4</v>
      </c>
      <c r="K47" s="17">
        <v>41.1</v>
      </c>
      <c r="L47" s="17">
        <v>41.7</v>
      </c>
      <c r="M47" s="18">
        <f t="shared" si="8"/>
        <v>122.2</v>
      </c>
      <c r="N47" s="17">
        <v>34.6</v>
      </c>
      <c r="O47" s="17">
        <v>42.4</v>
      </c>
      <c r="P47" s="17">
        <v>36</v>
      </c>
      <c r="Q47" s="18">
        <f t="shared" si="9"/>
        <v>113</v>
      </c>
    </row>
    <row r="48" spans="1:17" ht="12.75">
      <c r="A48" s="42" t="s">
        <v>37</v>
      </c>
      <c r="B48" s="17">
        <v>52.25</v>
      </c>
      <c r="C48" s="17">
        <v>274.2</v>
      </c>
      <c r="D48" s="17">
        <v>148.4</v>
      </c>
      <c r="E48" s="17">
        <f t="shared" si="6"/>
        <v>474.85</v>
      </c>
      <c r="F48" s="17">
        <v>127.5</v>
      </c>
      <c r="G48" s="17">
        <v>151.2</v>
      </c>
      <c r="H48" s="17">
        <v>68.9</v>
      </c>
      <c r="I48" s="17">
        <f t="shared" si="7"/>
        <v>347.6</v>
      </c>
      <c r="J48" s="17">
        <v>103.4</v>
      </c>
      <c r="K48" s="17">
        <v>79.5</v>
      </c>
      <c r="L48" s="17">
        <v>78.6</v>
      </c>
      <c r="M48" s="18">
        <f t="shared" si="8"/>
        <v>261.5</v>
      </c>
      <c r="N48" s="17">
        <v>865.4</v>
      </c>
      <c r="O48" s="17">
        <v>86.5</v>
      </c>
      <c r="P48" s="17">
        <v>92.4</v>
      </c>
      <c r="Q48" s="18">
        <f t="shared" si="9"/>
        <v>1044.3</v>
      </c>
    </row>
    <row r="49" spans="1:17" ht="12.75">
      <c r="A49" s="44" t="s">
        <v>38</v>
      </c>
      <c r="B49" s="17">
        <v>27.31</v>
      </c>
      <c r="C49" s="17">
        <v>31.9</v>
      </c>
      <c r="D49" s="17">
        <v>25.7</v>
      </c>
      <c r="E49" s="17">
        <f t="shared" si="6"/>
        <v>84.91</v>
      </c>
      <c r="F49" s="17">
        <v>29.8</v>
      </c>
      <c r="G49" s="17">
        <v>28.8</v>
      </c>
      <c r="H49" s="17">
        <v>31.1</v>
      </c>
      <c r="I49" s="17">
        <f t="shared" si="7"/>
        <v>89.7</v>
      </c>
      <c r="J49" s="17">
        <v>31.9</v>
      </c>
      <c r="K49" s="17">
        <v>25.3</v>
      </c>
      <c r="L49" s="17">
        <v>31.2</v>
      </c>
      <c r="M49" s="18">
        <f t="shared" si="8"/>
        <v>88.4</v>
      </c>
      <c r="N49" s="17">
        <v>31.4</v>
      </c>
      <c r="O49" s="17">
        <v>29.5</v>
      </c>
      <c r="P49" s="17">
        <v>34.5</v>
      </c>
      <c r="Q49" s="18">
        <f t="shared" si="9"/>
        <v>95.4</v>
      </c>
    </row>
    <row r="50" spans="1:17" ht="12.75">
      <c r="A50" s="44" t="s">
        <v>39</v>
      </c>
      <c r="B50" s="17">
        <v>54.65</v>
      </c>
      <c r="C50" s="17">
        <v>125</v>
      </c>
      <c r="D50" s="17">
        <v>71.7</v>
      </c>
      <c r="E50" s="17">
        <f t="shared" si="6"/>
        <v>251.35000000000002</v>
      </c>
      <c r="F50" s="17">
        <v>89.8</v>
      </c>
      <c r="G50" s="17">
        <v>137.7</v>
      </c>
      <c r="H50" s="17">
        <v>105.7</v>
      </c>
      <c r="I50" s="17">
        <f t="shared" si="7"/>
        <v>333.2</v>
      </c>
      <c r="J50" s="17">
        <v>76.7</v>
      </c>
      <c r="K50" s="17">
        <v>94.9</v>
      </c>
      <c r="L50" s="17">
        <v>114</v>
      </c>
      <c r="M50" s="18">
        <f t="shared" si="8"/>
        <v>285.6</v>
      </c>
      <c r="N50" s="17">
        <v>87.8</v>
      </c>
      <c r="O50" s="17">
        <v>100.8</v>
      </c>
      <c r="P50" s="17">
        <v>95.5</v>
      </c>
      <c r="Q50" s="18">
        <f t="shared" si="9"/>
        <v>284.1</v>
      </c>
    </row>
    <row r="51" spans="1:17" ht="12.75">
      <c r="A51" s="42" t="s">
        <v>40</v>
      </c>
      <c r="B51" s="17">
        <v>363.7</v>
      </c>
      <c r="C51" s="17">
        <v>256</v>
      </c>
      <c r="D51" s="17">
        <v>173.8</v>
      </c>
      <c r="E51" s="17">
        <f t="shared" si="6"/>
        <v>793.5</v>
      </c>
      <c r="F51" s="17">
        <v>258</v>
      </c>
      <c r="G51" s="17">
        <v>386.4</v>
      </c>
      <c r="H51" s="17">
        <v>350.5</v>
      </c>
      <c r="I51" s="17">
        <f t="shared" si="7"/>
        <v>994.9</v>
      </c>
      <c r="J51" s="17">
        <v>270.6</v>
      </c>
      <c r="K51" s="17">
        <v>305.8</v>
      </c>
      <c r="L51" s="17">
        <v>375.4</v>
      </c>
      <c r="M51" s="18">
        <f t="shared" si="8"/>
        <v>951.8000000000001</v>
      </c>
      <c r="N51" s="17">
        <v>353</v>
      </c>
      <c r="O51" s="17">
        <v>459.8</v>
      </c>
      <c r="P51" s="17">
        <v>436.3</v>
      </c>
      <c r="Q51" s="18">
        <f t="shared" si="9"/>
        <v>1249.1</v>
      </c>
    </row>
    <row r="52" spans="1:17" ht="12.75">
      <c r="A52" s="42" t="s">
        <v>41</v>
      </c>
      <c r="B52" s="17">
        <v>29.9</v>
      </c>
      <c r="C52" s="17">
        <v>35.7</v>
      </c>
      <c r="D52" s="17">
        <v>34.5</v>
      </c>
      <c r="E52" s="17">
        <f t="shared" si="6"/>
        <v>100.1</v>
      </c>
      <c r="F52" s="17">
        <v>43.5</v>
      </c>
      <c r="G52" s="17">
        <v>37.6</v>
      </c>
      <c r="H52" s="17">
        <v>37.5</v>
      </c>
      <c r="I52" s="17">
        <f t="shared" si="7"/>
        <v>118.6</v>
      </c>
      <c r="J52" s="17">
        <v>54.1</v>
      </c>
      <c r="K52" s="17">
        <v>34.2</v>
      </c>
      <c r="L52" s="17">
        <v>34.8</v>
      </c>
      <c r="M52" s="18">
        <f t="shared" si="8"/>
        <v>123.10000000000001</v>
      </c>
      <c r="N52" s="17">
        <v>36.4</v>
      </c>
      <c r="O52" s="17">
        <v>48.7</v>
      </c>
      <c r="P52" s="17">
        <v>63.7</v>
      </c>
      <c r="Q52" s="18">
        <f t="shared" si="9"/>
        <v>148.8</v>
      </c>
    </row>
    <row r="53" spans="1:17" ht="12.75">
      <c r="A53" s="49" t="s">
        <v>3</v>
      </c>
      <c r="B53" s="93">
        <f>SUM(B33:B52)</f>
        <v>22048.180000000004</v>
      </c>
      <c r="C53" s="93">
        <f>SUM(C33:C52)</f>
        <v>19101.300000000003</v>
      </c>
      <c r="D53" s="93">
        <f>SUM(D33:D52)</f>
        <v>19277.600000000002</v>
      </c>
      <c r="E53" s="93">
        <f aca="true" t="shared" si="10" ref="E53:P53">SUM(E33:E52)</f>
        <v>60427.079999999994</v>
      </c>
      <c r="F53" s="93">
        <f t="shared" si="10"/>
        <v>22854.999999999996</v>
      </c>
      <c r="G53" s="93">
        <f t="shared" si="10"/>
        <v>8522.699999999999</v>
      </c>
      <c r="H53" s="93">
        <f t="shared" si="10"/>
        <v>8102.999999999998</v>
      </c>
      <c r="I53" s="93">
        <f t="shared" si="10"/>
        <v>39480.69999999999</v>
      </c>
      <c r="J53" s="93">
        <f t="shared" si="10"/>
        <v>8622.1</v>
      </c>
      <c r="K53" s="93">
        <f t="shared" si="10"/>
        <v>8436.6</v>
      </c>
      <c r="L53" s="93">
        <f t="shared" si="10"/>
        <v>8613.599999999999</v>
      </c>
      <c r="M53" s="93">
        <f t="shared" si="10"/>
        <v>25672.300000000003</v>
      </c>
      <c r="N53" s="93">
        <f t="shared" si="10"/>
        <v>10339.699999999999</v>
      </c>
      <c r="O53" s="93">
        <f t="shared" si="10"/>
        <v>8575.300000000001</v>
      </c>
      <c r="P53" s="93">
        <f t="shared" si="10"/>
        <v>9232.499999999998</v>
      </c>
      <c r="Q53" s="93">
        <f>SUM(Q33:Q52)</f>
        <v>28147.5</v>
      </c>
    </row>
    <row r="54" spans="1:17" ht="12.75" customHeight="1">
      <c r="A54" s="92" t="s">
        <v>103</v>
      </c>
      <c r="B54" s="17">
        <v>1500</v>
      </c>
      <c r="C54" s="17">
        <v>1500</v>
      </c>
      <c r="D54" s="17">
        <v>2000</v>
      </c>
      <c r="E54" s="17">
        <f>SUM(B54:D54)</f>
        <v>5000</v>
      </c>
      <c r="F54" s="17">
        <v>2000</v>
      </c>
      <c r="G54" s="17">
        <v>2000</v>
      </c>
      <c r="H54" s="17">
        <v>2000</v>
      </c>
      <c r="I54" s="17">
        <f>SUM(F54:H54)</f>
        <v>6000</v>
      </c>
      <c r="J54" s="17">
        <v>2000</v>
      </c>
      <c r="K54" s="17">
        <v>2000</v>
      </c>
      <c r="L54" s="17">
        <v>2000</v>
      </c>
      <c r="M54" s="18">
        <f>SUM(J54:L54)</f>
        <v>6000</v>
      </c>
      <c r="N54" s="17">
        <v>2000</v>
      </c>
      <c r="O54" s="17">
        <v>2000</v>
      </c>
      <c r="P54" s="17">
        <v>2000</v>
      </c>
      <c r="Q54" s="18">
        <f>SUM(N54:P54)</f>
        <v>6000</v>
      </c>
    </row>
    <row r="55" spans="1:17" ht="12.75">
      <c r="A55" s="49" t="s">
        <v>4</v>
      </c>
      <c r="B55" s="93">
        <f>B53-B54</f>
        <v>20548.180000000004</v>
      </c>
      <c r="C55" s="93">
        <f>C53-C54</f>
        <v>17601.300000000003</v>
      </c>
      <c r="D55" s="93">
        <f>D53-D54</f>
        <v>17277.600000000002</v>
      </c>
      <c r="E55" s="93">
        <f aca="true" t="shared" si="11" ref="E55:P55">+E53-E54</f>
        <v>55427.079999999994</v>
      </c>
      <c r="F55" s="93">
        <f t="shared" si="11"/>
        <v>20854.999999999996</v>
      </c>
      <c r="G55" s="93">
        <f t="shared" si="11"/>
        <v>6522.699999999999</v>
      </c>
      <c r="H55" s="93">
        <f t="shared" si="11"/>
        <v>6102.999999999998</v>
      </c>
      <c r="I55" s="93">
        <f t="shared" si="11"/>
        <v>33480.69999999999</v>
      </c>
      <c r="J55" s="93">
        <f t="shared" si="11"/>
        <v>6622.1</v>
      </c>
      <c r="K55" s="93">
        <f t="shared" si="11"/>
        <v>6436.6</v>
      </c>
      <c r="L55" s="93">
        <f t="shared" si="11"/>
        <v>6613.5999999999985</v>
      </c>
      <c r="M55" s="93">
        <f t="shared" si="11"/>
        <v>19672.300000000003</v>
      </c>
      <c r="N55" s="93">
        <f t="shared" si="11"/>
        <v>8339.699999999999</v>
      </c>
      <c r="O55" s="93">
        <f t="shared" si="11"/>
        <v>6575.300000000001</v>
      </c>
      <c r="P55" s="93">
        <f t="shared" si="11"/>
        <v>7232.499999999998</v>
      </c>
      <c r="Q55" s="93">
        <f>+Q53-Q54</f>
        <v>22147.5</v>
      </c>
    </row>
    <row r="56" spans="1:17" ht="12.75">
      <c r="A56" s="75" t="s">
        <v>102</v>
      </c>
      <c r="B56" s="74">
        <v>0</v>
      </c>
      <c r="C56" s="74">
        <v>0</v>
      </c>
      <c r="D56" s="74">
        <v>0</v>
      </c>
      <c r="E56" s="74">
        <f>SUM(B56:D56)</f>
        <v>0</v>
      </c>
      <c r="F56" s="74">
        <v>0</v>
      </c>
      <c r="G56" s="74">
        <v>0</v>
      </c>
      <c r="H56" s="74">
        <v>0</v>
      </c>
      <c r="I56" s="74">
        <f>SUM(F56:H56)</f>
        <v>0</v>
      </c>
      <c r="J56" s="74">
        <v>0</v>
      </c>
      <c r="K56" s="74">
        <v>0</v>
      </c>
      <c r="L56" s="74">
        <v>0</v>
      </c>
      <c r="M56" s="18">
        <f>SUM(J56:L56)</f>
        <v>0</v>
      </c>
      <c r="N56" s="74">
        <v>0</v>
      </c>
      <c r="O56" s="74">
        <v>0</v>
      </c>
      <c r="P56" s="74">
        <v>0</v>
      </c>
      <c r="Q56" s="18">
        <f>SUM(N56:P56)</f>
        <v>0</v>
      </c>
    </row>
    <row r="57" spans="1:17" ht="12.75">
      <c r="A57" s="49" t="s">
        <v>6</v>
      </c>
      <c r="B57" s="67">
        <f>B55+B56</f>
        <v>20548.180000000004</v>
      </c>
      <c r="C57" s="67">
        <f aca="true" t="shared" si="12" ref="C57:P57">C55+C56</f>
        <v>17601.300000000003</v>
      </c>
      <c r="D57" s="67">
        <f t="shared" si="12"/>
        <v>17277.600000000002</v>
      </c>
      <c r="E57" s="67">
        <f t="shared" si="12"/>
        <v>55427.079999999994</v>
      </c>
      <c r="F57" s="67">
        <f t="shared" si="12"/>
        <v>20854.999999999996</v>
      </c>
      <c r="G57" s="67">
        <f t="shared" si="12"/>
        <v>6522.699999999999</v>
      </c>
      <c r="H57" s="67">
        <f t="shared" si="12"/>
        <v>6102.999999999998</v>
      </c>
      <c r="I57" s="67">
        <f t="shared" si="12"/>
        <v>33480.69999999999</v>
      </c>
      <c r="J57" s="67">
        <f t="shared" si="12"/>
        <v>6622.1</v>
      </c>
      <c r="K57" s="67">
        <f t="shared" si="12"/>
        <v>6436.6</v>
      </c>
      <c r="L57" s="67">
        <f t="shared" si="12"/>
        <v>6613.5999999999985</v>
      </c>
      <c r="M57" s="67">
        <f t="shared" si="12"/>
        <v>19672.300000000003</v>
      </c>
      <c r="N57" s="67">
        <f t="shared" si="12"/>
        <v>8339.699999999999</v>
      </c>
      <c r="O57" s="67">
        <f t="shared" si="12"/>
        <v>6575.300000000001</v>
      </c>
      <c r="P57" s="67">
        <f t="shared" si="12"/>
        <v>7232.499999999998</v>
      </c>
      <c r="Q57" s="67">
        <f>Q55+Q56</f>
        <v>22147.5</v>
      </c>
    </row>
    <row r="58" ht="12.75">
      <c r="A58" s="34" t="s">
        <v>116</v>
      </c>
    </row>
    <row r="61" spans="1:17" ht="12.75">
      <c r="A61" s="1" t="s">
        <v>63</v>
      </c>
      <c r="M61" s="2"/>
      <c r="Q61" s="35" t="s">
        <v>117</v>
      </c>
    </row>
    <row r="62" spans="1:17" ht="12.75" customHeight="1">
      <c r="A62" s="90" t="s">
        <v>22</v>
      </c>
      <c r="B62" s="40" t="s">
        <v>10</v>
      </c>
      <c r="C62" s="40"/>
      <c r="D62" s="40"/>
      <c r="E62" s="40"/>
      <c r="F62" s="40" t="s">
        <v>82</v>
      </c>
      <c r="G62" s="40"/>
      <c r="H62" s="40"/>
      <c r="I62" s="40"/>
      <c r="J62" s="40" t="s">
        <v>86</v>
      </c>
      <c r="K62" s="40"/>
      <c r="L62" s="40"/>
      <c r="M62" s="40"/>
      <c r="N62" s="40" t="s">
        <v>109</v>
      </c>
      <c r="O62" s="40"/>
      <c r="P62" s="40"/>
      <c r="Q62" s="40"/>
    </row>
    <row r="63" spans="1:17" ht="12.75">
      <c r="A63" s="90"/>
      <c r="B63" s="41" t="s">
        <v>7</v>
      </c>
      <c r="C63" s="41" t="s">
        <v>8</v>
      </c>
      <c r="D63" s="41" t="s">
        <v>9</v>
      </c>
      <c r="E63" s="41" t="s">
        <v>105</v>
      </c>
      <c r="F63" s="41" t="s">
        <v>79</v>
      </c>
      <c r="G63" s="41" t="s">
        <v>80</v>
      </c>
      <c r="H63" s="41" t="s">
        <v>81</v>
      </c>
      <c r="I63" s="41" t="s">
        <v>105</v>
      </c>
      <c r="J63" s="41" t="s">
        <v>83</v>
      </c>
      <c r="K63" s="41" t="s">
        <v>84</v>
      </c>
      <c r="L63" s="41" t="s">
        <v>85</v>
      </c>
      <c r="M63" s="41" t="s">
        <v>105</v>
      </c>
      <c r="N63" s="41" t="s">
        <v>106</v>
      </c>
      <c r="O63" s="41" t="s">
        <v>107</v>
      </c>
      <c r="P63" s="41" t="s">
        <v>108</v>
      </c>
      <c r="Q63" s="41" t="s">
        <v>105</v>
      </c>
    </row>
    <row r="64" spans="1:17" ht="12.75">
      <c r="A64" s="42" t="s">
        <v>100</v>
      </c>
      <c r="B64" s="62">
        <v>29286.4</v>
      </c>
      <c r="C64" s="62">
        <v>29748</v>
      </c>
      <c r="D64" s="62">
        <v>31374.8</v>
      </c>
      <c r="E64" s="62">
        <f>SUM(B64:D64)</f>
        <v>90409.2</v>
      </c>
      <c r="F64" s="62">
        <v>32241</v>
      </c>
      <c r="G64" s="62">
        <v>32088.1</v>
      </c>
      <c r="H64" s="62">
        <v>26337.5</v>
      </c>
      <c r="I64" s="62">
        <f>SUM(F64:H64)</f>
        <v>90666.6</v>
      </c>
      <c r="J64" s="62">
        <v>31935.7</v>
      </c>
      <c r="K64" s="62">
        <v>27518.7</v>
      </c>
      <c r="L64" s="62">
        <v>25743.8</v>
      </c>
      <c r="M64" s="18">
        <f>SUM(J64:L64)</f>
        <v>85198.2</v>
      </c>
      <c r="N64" s="62">
        <v>31399.9</v>
      </c>
      <c r="O64" s="62">
        <v>29930.2</v>
      </c>
      <c r="P64" s="62">
        <v>34224.8</v>
      </c>
      <c r="Q64" s="18">
        <f>SUM(N64:P64)</f>
        <v>95554.90000000001</v>
      </c>
    </row>
    <row r="65" spans="1:17" ht="12.75">
      <c r="A65" s="63" t="s">
        <v>23</v>
      </c>
      <c r="B65" s="62">
        <v>1023.78</v>
      </c>
      <c r="C65" s="62">
        <v>1434.9</v>
      </c>
      <c r="D65" s="62">
        <v>1285.6</v>
      </c>
      <c r="E65" s="62">
        <f aca="true" t="shared" si="13" ref="E65:E83">SUM(B65:D65)</f>
        <v>3744.28</v>
      </c>
      <c r="F65" s="62">
        <v>1078.2</v>
      </c>
      <c r="G65" s="62">
        <v>1151.4</v>
      </c>
      <c r="H65" s="62">
        <v>932.5</v>
      </c>
      <c r="I65" s="62">
        <f aca="true" t="shared" si="14" ref="I65:I83">SUM(F65:H65)</f>
        <v>3162.1000000000004</v>
      </c>
      <c r="J65" s="62">
        <v>1008.8</v>
      </c>
      <c r="K65" s="62">
        <v>1024.8</v>
      </c>
      <c r="L65" s="62">
        <v>1095.3</v>
      </c>
      <c r="M65" s="18">
        <f aca="true" t="shared" si="15" ref="M65:M83">SUM(J65:L65)</f>
        <v>3128.8999999999996</v>
      </c>
      <c r="N65" s="62">
        <v>883.2</v>
      </c>
      <c r="O65" s="62">
        <v>1103.7</v>
      </c>
      <c r="P65" s="62">
        <v>1165.7</v>
      </c>
      <c r="Q65" s="18">
        <f aca="true" t="shared" si="16" ref="Q65:Q83">SUM(N65:P65)</f>
        <v>3152.6000000000004</v>
      </c>
    </row>
    <row r="66" spans="1:17" ht="12.75">
      <c r="A66" s="42" t="s">
        <v>24</v>
      </c>
      <c r="B66" s="62">
        <v>4.16</v>
      </c>
      <c r="C66" s="62">
        <v>3</v>
      </c>
      <c r="D66" s="62">
        <v>2.8</v>
      </c>
      <c r="E66" s="62">
        <f t="shared" si="13"/>
        <v>9.96</v>
      </c>
      <c r="F66" s="62">
        <v>9.1</v>
      </c>
      <c r="G66" s="62">
        <v>13.1</v>
      </c>
      <c r="H66" s="62">
        <v>9.5</v>
      </c>
      <c r="I66" s="62">
        <f t="shared" si="14"/>
        <v>31.7</v>
      </c>
      <c r="J66" s="62">
        <v>8.1</v>
      </c>
      <c r="K66" s="62">
        <v>8.3</v>
      </c>
      <c r="L66" s="62">
        <v>7</v>
      </c>
      <c r="M66" s="18">
        <f t="shared" si="15"/>
        <v>23.4</v>
      </c>
      <c r="N66" s="62">
        <v>3.3</v>
      </c>
      <c r="O66" s="62">
        <v>7.3</v>
      </c>
      <c r="P66" s="62">
        <v>6.5</v>
      </c>
      <c r="Q66" s="18">
        <f t="shared" si="16"/>
        <v>17.1</v>
      </c>
    </row>
    <row r="67" spans="1:17" ht="12.75">
      <c r="A67" s="63" t="s">
        <v>25</v>
      </c>
      <c r="B67" s="62">
        <v>34</v>
      </c>
      <c r="C67" s="62">
        <v>58.7</v>
      </c>
      <c r="D67" s="62">
        <v>33.9</v>
      </c>
      <c r="E67" s="62">
        <f t="shared" si="13"/>
        <v>126.6</v>
      </c>
      <c r="F67" s="62">
        <v>35.1</v>
      </c>
      <c r="G67" s="62">
        <v>27.1</v>
      </c>
      <c r="H67" s="62">
        <v>41.4</v>
      </c>
      <c r="I67" s="62">
        <f t="shared" si="14"/>
        <v>103.6</v>
      </c>
      <c r="J67" s="62">
        <v>14.3</v>
      </c>
      <c r="K67" s="62">
        <v>12.7</v>
      </c>
      <c r="L67" s="62">
        <v>3.4</v>
      </c>
      <c r="M67" s="18">
        <f t="shared" si="15"/>
        <v>30.4</v>
      </c>
      <c r="N67" s="62">
        <v>4.8</v>
      </c>
      <c r="O67" s="62">
        <v>17.5</v>
      </c>
      <c r="P67" s="62">
        <v>22.6</v>
      </c>
      <c r="Q67" s="18">
        <f t="shared" si="16"/>
        <v>44.900000000000006</v>
      </c>
    </row>
    <row r="68" spans="1:17" ht="12.75">
      <c r="A68" s="42" t="s">
        <v>26</v>
      </c>
      <c r="B68" s="62">
        <v>14.73</v>
      </c>
      <c r="C68" s="62">
        <v>10.7</v>
      </c>
      <c r="D68" s="62">
        <v>8.1</v>
      </c>
      <c r="E68" s="62">
        <f t="shared" si="13"/>
        <v>33.53</v>
      </c>
      <c r="F68" s="62">
        <v>13.1</v>
      </c>
      <c r="G68" s="62">
        <v>10.2</v>
      </c>
      <c r="H68" s="62">
        <v>4.3</v>
      </c>
      <c r="I68" s="62">
        <f t="shared" si="14"/>
        <v>27.599999999999998</v>
      </c>
      <c r="J68" s="62">
        <v>71.1</v>
      </c>
      <c r="K68" s="62">
        <v>10.2</v>
      </c>
      <c r="L68" s="62">
        <v>25.8</v>
      </c>
      <c r="M68" s="18">
        <f t="shared" si="15"/>
        <v>107.1</v>
      </c>
      <c r="N68" s="62">
        <v>14.5</v>
      </c>
      <c r="O68" s="62">
        <v>12.3</v>
      </c>
      <c r="P68" s="62">
        <v>14.2</v>
      </c>
      <c r="Q68" s="18">
        <f t="shared" si="16"/>
        <v>41</v>
      </c>
    </row>
    <row r="69" spans="1:17" ht="12.75">
      <c r="A69" s="42" t="s">
        <v>27</v>
      </c>
      <c r="B69" s="62">
        <v>145.89</v>
      </c>
      <c r="C69" s="62">
        <v>158.4</v>
      </c>
      <c r="D69" s="62">
        <v>259.9</v>
      </c>
      <c r="E69" s="62">
        <f t="shared" si="13"/>
        <v>564.1899999999999</v>
      </c>
      <c r="F69" s="62">
        <v>166</v>
      </c>
      <c r="G69" s="62">
        <v>108.9</v>
      </c>
      <c r="H69" s="62">
        <v>221.7</v>
      </c>
      <c r="I69" s="62">
        <f t="shared" si="14"/>
        <v>496.59999999999997</v>
      </c>
      <c r="J69" s="62">
        <v>184.1</v>
      </c>
      <c r="K69" s="62">
        <v>169.8</v>
      </c>
      <c r="L69" s="62">
        <v>246.7</v>
      </c>
      <c r="M69" s="18">
        <f t="shared" si="15"/>
        <v>600.5999999999999</v>
      </c>
      <c r="N69" s="62">
        <v>199</v>
      </c>
      <c r="O69" s="62">
        <v>189.4</v>
      </c>
      <c r="P69" s="62">
        <v>232.7</v>
      </c>
      <c r="Q69" s="18">
        <f t="shared" si="16"/>
        <v>621.0999999999999</v>
      </c>
    </row>
    <row r="70" spans="1:17" ht="12.75">
      <c r="A70" s="63" t="s">
        <v>28</v>
      </c>
      <c r="B70" s="62">
        <v>308.23</v>
      </c>
      <c r="C70" s="62">
        <v>267.7</v>
      </c>
      <c r="D70" s="62">
        <v>306.8</v>
      </c>
      <c r="E70" s="62">
        <f t="shared" si="13"/>
        <v>882.73</v>
      </c>
      <c r="F70" s="62">
        <v>295.2</v>
      </c>
      <c r="G70" s="62">
        <v>293</v>
      </c>
      <c r="H70" s="62">
        <v>284.9</v>
      </c>
      <c r="I70" s="62">
        <f t="shared" si="14"/>
        <v>873.1</v>
      </c>
      <c r="J70" s="62">
        <v>279</v>
      </c>
      <c r="K70" s="62">
        <v>256.3</v>
      </c>
      <c r="L70" s="62">
        <v>271</v>
      </c>
      <c r="M70" s="18">
        <f t="shared" si="15"/>
        <v>806.3</v>
      </c>
      <c r="N70" s="62">
        <v>272.9</v>
      </c>
      <c r="O70" s="62">
        <v>241.3</v>
      </c>
      <c r="P70" s="62">
        <v>261.1</v>
      </c>
      <c r="Q70" s="18">
        <f t="shared" si="16"/>
        <v>775.3000000000001</v>
      </c>
    </row>
    <row r="71" spans="1:17" ht="12.75">
      <c r="A71" s="42" t="s">
        <v>29</v>
      </c>
      <c r="B71" s="62">
        <v>974.48</v>
      </c>
      <c r="C71" s="62">
        <v>1187.8</v>
      </c>
      <c r="D71" s="62">
        <v>1427.3</v>
      </c>
      <c r="E71" s="62">
        <f t="shared" si="13"/>
        <v>3589.58</v>
      </c>
      <c r="F71" s="62">
        <v>1408.8</v>
      </c>
      <c r="G71" s="62">
        <v>1264.4</v>
      </c>
      <c r="H71" s="62">
        <v>1272.1</v>
      </c>
      <c r="I71" s="62">
        <f t="shared" si="14"/>
        <v>3945.2999999999997</v>
      </c>
      <c r="J71" s="62">
        <v>1218.4</v>
      </c>
      <c r="K71" s="62">
        <v>1197.8</v>
      </c>
      <c r="L71" s="62">
        <v>1339.1</v>
      </c>
      <c r="M71" s="18">
        <f t="shared" si="15"/>
        <v>3755.2999999999997</v>
      </c>
      <c r="N71" s="62">
        <v>1314.4</v>
      </c>
      <c r="O71" s="62">
        <v>1180.5</v>
      </c>
      <c r="P71" s="62">
        <v>1181.8</v>
      </c>
      <c r="Q71" s="18">
        <f t="shared" si="16"/>
        <v>3676.7</v>
      </c>
    </row>
    <row r="72" spans="1:17" ht="12.75">
      <c r="A72" s="42" t="s">
        <v>30</v>
      </c>
      <c r="B72" s="62">
        <v>0.92</v>
      </c>
      <c r="C72" s="62">
        <v>2.4</v>
      </c>
      <c r="D72" s="62">
        <v>0.5</v>
      </c>
      <c r="E72" s="62">
        <f t="shared" si="13"/>
        <v>3.82</v>
      </c>
      <c r="F72" s="62">
        <v>0.055395</v>
      </c>
      <c r="G72" s="62">
        <v>0.4</v>
      </c>
      <c r="H72" s="62">
        <v>2.1</v>
      </c>
      <c r="I72" s="62">
        <f t="shared" si="14"/>
        <v>2.555395</v>
      </c>
      <c r="J72" s="62">
        <v>0.5</v>
      </c>
      <c r="K72" s="62"/>
      <c r="L72" s="62">
        <v>3.2</v>
      </c>
      <c r="M72" s="18">
        <f t="shared" si="15"/>
        <v>3.7</v>
      </c>
      <c r="N72" s="62">
        <v>1.6</v>
      </c>
      <c r="O72" s="62">
        <v>4.5</v>
      </c>
      <c r="P72" s="62">
        <v>0.6</v>
      </c>
      <c r="Q72" s="18">
        <f t="shared" si="16"/>
        <v>6.699999999999999</v>
      </c>
    </row>
    <row r="73" spans="1:17" ht="12.75">
      <c r="A73" s="42" t="s">
        <v>31</v>
      </c>
      <c r="B73" s="62">
        <v>533.144</v>
      </c>
      <c r="C73" s="62">
        <v>474.7</v>
      </c>
      <c r="D73" s="62">
        <v>536.4</v>
      </c>
      <c r="E73" s="62">
        <f t="shared" si="13"/>
        <v>1544.2440000000001</v>
      </c>
      <c r="F73" s="62">
        <v>569.1</v>
      </c>
      <c r="G73" s="62">
        <v>608.1</v>
      </c>
      <c r="H73" s="62">
        <v>577.6</v>
      </c>
      <c r="I73" s="62">
        <f t="shared" si="14"/>
        <v>1754.8000000000002</v>
      </c>
      <c r="J73" s="62">
        <v>575.1</v>
      </c>
      <c r="K73" s="62">
        <v>403.7</v>
      </c>
      <c r="L73" s="62">
        <v>540.5</v>
      </c>
      <c r="M73" s="18">
        <f t="shared" si="15"/>
        <v>1519.3</v>
      </c>
      <c r="N73" s="62">
        <v>645.8</v>
      </c>
      <c r="O73" s="62">
        <v>542.8</v>
      </c>
      <c r="P73" s="62">
        <v>851.4</v>
      </c>
      <c r="Q73" s="18">
        <f t="shared" si="16"/>
        <v>2040</v>
      </c>
    </row>
    <row r="74" spans="1:17" ht="12.75">
      <c r="A74" s="42" t="s">
        <v>32</v>
      </c>
      <c r="B74" s="62">
        <v>210.46</v>
      </c>
      <c r="C74" s="62">
        <v>179.5</v>
      </c>
      <c r="D74" s="62">
        <v>207.2</v>
      </c>
      <c r="E74" s="62">
        <f t="shared" si="13"/>
        <v>597.1600000000001</v>
      </c>
      <c r="F74" s="62">
        <v>206.2</v>
      </c>
      <c r="G74" s="62">
        <v>181</v>
      </c>
      <c r="H74" s="62">
        <v>298.4</v>
      </c>
      <c r="I74" s="62">
        <f t="shared" si="14"/>
        <v>685.5999999999999</v>
      </c>
      <c r="J74" s="62">
        <v>186.5</v>
      </c>
      <c r="K74" s="62">
        <v>142.1</v>
      </c>
      <c r="L74" s="62">
        <v>171.6</v>
      </c>
      <c r="M74" s="18">
        <f t="shared" si="15"/>
        <v>500.20000000000005</v>
      </c>
      <c r="N74" s="62">
        <v>207.8</v>
      </c>
      <c r="O74" s="62">
        <v>384.7</v>
      </c>
      <c r="P74" s="62">
        <v>358.1</v>
      </c>
      <c r="Q74" s="18">
        <f t="shared" si="16"/>
        <v>950.6</v>
      </c>
    </row>
    <row r="75" spans="1:17" ht="12.75">
      <c r="A75" s="42" t="s">
        <v>33</v>
      </c>
      <c r="B75" s="62">
        <v>474.56</v>
      </c>
      <c r="C75" s="62">
        <v>237.8</v>
      </c>
      <c r="D75" s="62">
        <v>265.9</v>
      </c>
      <c r="E75" s="62">
        <f t="shared" si="13"/>
        <v>978.26</v>
      </c>
      <c r="F75" s="62">
        <v>367.7</v>
      </c>
      <c r="G75" s="62">
        <v>438.7</v>
      </c>
      <c r="H75" s="62">
        <v>372.2</v>
      </c>
      <c r="I75" s="62">
        <f t="shared" si="14"/>
        <v>1178.6</v>
      </c>
      <c r="J75" s="62">
        <v>389.2</v>
      </c>
      <c r="K75" s="62">
        <v>362.5</v>
      </c>
      <c r="L75" s="62">
        <v>178.8</v>
      </c>
      <c r="M75" s="18">
        <f t="shared" si="15"/>
        <v>930.5</v>
      </c>
      <c r="N75" s="62">
        <v>171.6</v>
      </c>
      <c r="O75" s="62">
        <v>344.1</v>
      </c>
      <c r="P75" s="62">
        <v>350.4</v>
      </c>
      <c r="Q75" s="18">
        <f t="shared" si="16"/>
        <v>866.1</v>
      </c>
    </row>
    <row r="76" spans="1:17" ht="12.75">
      <c r="A76" s="42" t="s">
        <v>34</v>
      </c>
      <c r="B76" s="62">
        <v>650.48</v>
      </c>
      <c r="C76" s="62">
        <v>593.6</v>
      </c>
      <c r="D76" s="62">
        <v>459.6</v>
      </c>
      <c r="E76" s="62">
        <f t="shared" si="13"/>
        <v>1703.6799999999998</v>
      </c>
      <c r="F76" s="62">
        <v>548.6</v>
      </c>
      <c r="G76" s="62">
        <v>768.2</v>
      </c>
      <c r="H76" s="62">
        <v>636.4</v>
      </c>
      <c r="I76" s="62">
        <f t="shared" si="14"/>
        <v>1953.2000000000003</v>
      </c>
      <c r="J76" s="62">
        <v>604.6</v>
      </c>
      <c r="K76" s="62">
        <v>434.8</v>
      </c>
      <c r="L76" s="62">
        <v>534.8</v>
      </c>
      <c r="M76" s="18">
        <f t="shared" si="15"/>
        <v>1574.2</v>
      </c>
      <c r="N76" s="62">
        <v>453.6</v>
      </c>
      <c r="O76" s="62">
        <v>586.4</v>
      </c>
      <c r="P76" s="62">
        <v>503.6</v>
      </c>
      <c r="Q76" s="18">
        <f t="shared" si="16"/>
        <v>1543.6</v>
      </c>
    </row>
    <row r="77" spans="1:17" ht="12.75">
      <c r="A77" s="44" t="s">
        <v>35</v>
      </c>
      <c r="B77" s="62">
        <v>1144.68</v>
      </c>
      <c r="C77" s="62">
        <v>1441</v>
      </c>
      <c r="D77" s="62">
        <v>1581.8</v>
      </c>
      <c r="E77" s="62">
        <f t="shared" si="13"/>
        <v>4167.4800000000005</v>
      </c>
      <c r="F77" s="62">
        <v>1435.6</v>
      </c>
      <c r="G77" s="62">
        <v>1398.3</v>
      </c>
      <c r="H77" s="62">
        <v>1080.5</v>
      </c>
      <c r="I77" s="62">
        <f t="shared" si="14"/>
        <v>3914.3999999999996</v>
      </c>
      <c r="J77" s="62">
        <v>988.4</v>
      </c>
      <c r="K77" s="62">
        <v>955.8</v>
      </c>
      <c r="L77" s="62">
        <v>1129.8</v>
      </c>
      <c r="M77" s="18">
        <f t="shared" si="15"/>
        <v>3074</v>
      </c>
      <c r="N77" s="62">
        <v>1056</v>
      </c>
      <c r="O77" s="62">
        <v>1062</v>
      </c>
      <c r="P77" s="62">
        <v>1071.9</v>
      </c>
      <c r="Q77" s="18">
        <f t="shared" si="16"/>
        <v>3189.9</v>
      </c>
    </row>
    <row r="78" spans="1:17" ht="12.75">
      <c r="A78" s="42" t="s">
        <v>36</v>
      </c>
      <c r="B78" s="62">
        <v>4.25</v>
      </c>
      <c r="C78" s="62">
        <v>8</v>
      </c>
      <c r="D78" s="62">
        <v>3.2</v>
      </c>
      <c r="E78" s="62">
        <f t="shared" si="13"/>
        <v>15.45</v>
      </c>
      <c r="F78" s="62">
        <v>5.8</v>
      </c>
      <c r="G78" s="62">
        <v>1.4</v>
      </c>
      <c r="H78" s="62">
        <v>8</v>
      </c>
      <c r="I78" s="62">
        <f t="shared" si="14"/>
        <v>15.2</v>
      </c>
      <c r="J78" s="62">
        <v>1</v>
      </c>
      <c r="K78" s="62">
        <v>0.6</v>
      </c>
      <c r="L78" s="62">
        <v>1.4</v>
      </c>
      <c r="M78" s="18">
        <f t="shared" si="15"/>
        <v>3</v>
      </c>
      <c r="N78" s="62">
        <v>2</v>
      </c>
      <c r="O78" s="62">
        <v>0.8</v>
      </c>
      <c r="P78" s="62">
        <v>4.7</v>
      </c>
      <c r="Q78" s="18">
        <f t="shared" si="16"/>
        <v>7.5</v>
      </c>
    </row>
    <row r="79" spans="1:17" ht="12.75">
      <c r="A79" s="42" t="s">
        <v>37</v>
      </c>
      <c r="B79" s="62">
        <v>194.511</v>
      </c>
      <c r="C79" s="62">
        <v>401.9</v>
      </c>
      <c r="D79" s="62">
        <v>345</v>
      </c>
      <c r="E79" s="62">
        <f t="shared" si="13"/>
        <v>941.411</v>
      </c>
      <c r="F79" s="62">
        <v>335.3</v>
      </c>
      <c r="G79" s="62">
        <v>302.5</v>
      </c>
      <c r="H79" s="62">
        <v>255.6</v>
      </c>
      <c r="I79" s="62">
        <f t="shared" si="14"/>
        <v>893.4</v>
      </c>
      <c r="J79" s="62">
        <v>459.8</v>
      </c>
      <c r="K79" s="62">
        <v>454.9</v>
      </c>
      <c r="L79" s="62">
        <v>303.7</v>
      </c>
      <c r="M79" s="18">
        <f t="shared" si="15"/>
        <v>1218.4</v>
      </c>
      <c r="N79" s="62">
        <v>371.3</v>
      </c>
      <c r="O79" s="62">
        <v>318.2</v>
      </c>
      <c r="P79" s="62">
        <v>459.2</v>
      </c>
      <c r="Q79" s="18">
        <f t="shared" si="16"/>
        <v>1148.7</v>
      </c>
    </row>
    <row r="80" spans="1:17" ht="12.75">
      <c r="A80" s="44" t="s">
        <v>38</v>
      </c>
      <c r="B80" s="62">
        <v>4.1</v>
      </c>
      <c r="C80" s="62">
        <v>3.7</v>
      </c>
      <c r="D80" s="62">
        <v>1.5</v>
      </c>
      <c r="E80" s="62">
        <f t="shared" si="13"/>
        <v>9.3</v>
      </c>
      <c r="F80" s="62">
        <v>0.6</v>
      </c>
      <c r="G80" s="62">
        <v>9.8</v>
      </c>
      <c r="H80" s="62">
        <v>12.8</v>
      </c>
      <c r="I80" s="62">
        <f t="shared" si="14"/>
        <v>23.200000000000003</v>
      </c>
      <c r="J80" s="62">
        <v>12.5</v>
      </c>
      <c r="K80" s="62">
        <v>5.9</v>
      </c>
      <c r="L80" s="62">
        <v>3.3</v>
      </c>
      <c r="M80" s="18">
        <f t="shared" si="15"/>
        <v>21.7</v>
      </c>
      <c r="N80" s="62">
        <v>2.8</v>
      </c>
      <c r="O80" s="62">
        <v>1.4</v>
      </c>
      <c r="P80" s="62">
        <v>1.3</v>
      </c>
      <c r="Q80" s="18">
        <f t="shared" si="16"/>
        <v>5.499999999999999</v>
      </c>
    </row>
    <row r="81" spans="1:17" ht="12.75">
      <c r="A81" s="44" t="s">
        <v>39</v>
      </c>
      <c r="B81" s="62">
        <v>166.57</v>
      </c>
      <c r="C81" s="62">
        <v>205.3</v>
      </c>
      <c r="D81" s="62">
        <v>232.4</v>
      </c>
      <c r="E81" s="62">
        <f t="shared" si="13"/>
        <v>604.27</v>
      </c>
      <c r="F81" s="62">
        <v>134.2</v>
      </c>
      <c r="G81" s="62">
        <v>154.6</v>
      </c>
      <c r="H81" s="62">
        <v>169.3</v>
      </c>
      <c r="I81" s="62">
        <f t="shared" si="14"/>
        <v>458.09999999999997</v>
      </c>
      <c r="J81" s="62">
        <v>179.5</v>
      </c>
      <c r="K81" s="62">
        <v>161.6</v>
      </c>
      <c r="L81" s="62">
        <v>96.2</v>
      </c>
      <c r="M81" s="18">
        <f t="shared" si="15"/>
        <v>437.3</v>
      </c>
      <c r="N81" s="62">
        <v>138</v>
      </c>
      <c r="O81" s="62">
        <v>108.9</v>
      </c>
      <c r="P81" s="62">
        <v>217.6</v>
      </c>
      <c r="Q81" s="18">
        <f t="shared" si="16"/>
        <v>464.5</v>
      </c>
    </row>
    <row r="82" spans="1:17" ht="12.75">
      <c r="A82" s="42" t="s">
        <v>40</v>
      </c>
      <c r="B82" s="62">
        <v>1541.69</v>
      </c>
      <c r="C82" s="62">
        <v>1837.3</v>
      </c>
      <c r="D82" s="62">
        <v>1357.1</v>
      </c>
      <c r="E82" s="62">
        <f t="shared" si="13"/>
        <v>4736.09</v>
      </c>
      <c r="F82" s="62">
        <v>1990.7</v>
      </c>
      <c r="G82" s="62">
        <v>1748.7</v>
      </c>
      <c r="H82" s="62">
        <v>1618.6</v>
      </c>
      <c r="I82" s="62">
        <f t="shared" si="14"/>
        <v>5358</v>
      </c>
      <c r="J82" s="62">
        <v>1603.9</v>
      </c>
      <c r="K82" s="62">
        <v>1677.6</v>
      </c>
      <c r="L82" s="62">
        <v>1275.6</v>
      </c>
      <c r="M82" s="18">
        <f t="shared" si="15"/>
        <v>4557.1</v>
      </c>
      <c r="N82" s="62">
        <v>1513.2</v>
      </c>
      <c r="O82" s="62">
        <v>1771</v>
      </c>
      <c r="P82" s="62">
        <v>1490</v>
      </c>
      <c r="Q82" s="18">
        <f t="shared" si="16"/>
        <v>4774.2</v>
      </c>
    </row>
    <row r="83" spans="1:17" ht="12.75">
      <c r="A83" s="42" t="s">
        <v>41</v>
      </c>
      <c r="B83" s="62">
        <v>29.2</v>
      </c>
      <c r="C83" s="62">
        <v>34.2</v>
      </c>
      <c r="D83" s="62">
        <v>3.6</v>
      </c>
      <c r="E83" s="62">
        <f t="shared" si="13"/>
        <v>67</v>
      </c>
      <c r="F83" s="62">
        <v>13</v>
      </c>
      <c r="G83" s="62">
        <v>15.4</v>
      </c>
      <c r="H83" s="62">
        <v>4.6</v>
      </c>
      <c r="I83" s="62">
        <f t="shared" si="14"/>
        <v>33</v>
      </c>
      <c r="J83" s="62">
        <v>6.9</v>
      </c>
      <c r="K83" s="62">
        <v>3.8</v>
      </c>
      <c r="L83" s="62">
        <v>5.9</v>
      </c>
      <c r="M83" s="18">
        <f t="shared" si="15"/>
        <v>16.6</v>
      </c>
      <c r="N83" s="62">
        <v>3.4</v>
      </c>
      <c r="O83" s="62">
        <v>8.4</v>
      </c>
      <c r="P83" s="62">
        <v>6.4</v>
      </c>
      <c r="Q83" s="18">
        <f t="shared" si="16"/>
        <v>18.200000000000003</v>
      </c>
    </row>
    <row r="84" spans="1:17" ht="12.75">
      <c r="A84" s="49" t="s">
        <v>3</v>
      </c>
      <c r="B84" s="67">
        <f aca="true" t="shared" si="17" ref="B84:P84">SUM(B64:B83)</f>
        <v>36746.23499999999</v>
      </c>
      <c r="C84" s="67">
        <f t="shared" si="17"/>
        <v>38288.600000000006</v>
      </c>
      <c r="D84" s="67">
        <f t="shared" si="17"/>
        <v>39693.4</v>
      </c>
      <c r="E84" s="67">
        <f t="shared" si="17"/>
        <v>114728.235</v>
      </c>
      <c r="F84" s="67">
        <f t="shared" si="17"/>
        <v>40853.355394999984</v>
      </c>
      <c r="G84" s="67">
        <f t="shared" si="17"/>
        <v>40583.299999999996</v>
      </c>
      <c r="H84" s="67">
        <f t="shared" si="17"/>
        <v>34140</v>
      </c>
      <c r="I84" s="67">
        <f t="shared" si="17"/>
        <v>115576.65539500004</v>
      </c>
      <c r="J84" s="67">
        <f t="shared" si="17"/>
        <v>39727.4</v>
      </c>
      <c r="K84" s="67">
        <f t="shared" si="17"/>
        <v>34801.899999999994</v>
      </c>
      <c r="L84" s="67">
        <f t="shared" si="17"/>
        <v>32976.9</v>
      </c>
      <c r="M84" s="67">
        <f t="shared" si="17"/>
        <v>107506.2</v>
      </c>
      <c r="N84" s="67">
        <f t="shared" si="17"/>
        <v>38659.100000000006</v>
      </c>
      <c r="O84" s="67">
        <f t="shared" si="17"/>
        <v>37815.4</v>
      </c>
      <c r="P84" s="67">
        <f t="shared" si="17"/>
        <v>42424.59999999999</v>
      </c>
      <c r="Q84" s="67">
        <f>SUM(Q64:Q83)</f>
        <v>118899.10000000002</v>
      </c>
    </row>
    <row r="85" spans="1:17" ht="12.75" customHeight="1">
      <c r="A85" s="92" t="s">
        <v>103</v>
      </c>
      <c r="B85" s="17">
        <v>119.5</v>
      </c>
      <c r="C85" s="17">
        <v>119.5</v>
      </c>
      <c r="D85" s="17">
        <v>119.5</v>
      </c>
      <c r="E85" s="17">
        <f>SUM(B85:D85)</f>
        <v>358.5</v>
      </c>
      <c r="F85" s="17">
        <v>119.5</v>
      </c>
      <c r="G85" s="17">
        <v>119.5</v>
      </c>
      <c r="H85" s="17">
        <v>119.5</v>
      </c>
      <c r="I85" s="17">
        <f>SUM(F85:H85)</f>
        <v>358.5</v>
      </c>
      <c r="J85" s="17">
        <v>119.5</v>
      </c>
      <c r="K85" s="17">
        <v>119.5</v>
      </c>
      <c r="L85" s="17">
        <v>119.5</v>
      </c>
      <c r="M85" s="18">
        <f>SUM(J85:L85)</f>
        <v>358.5</v>
      </c>
      <c r="N85" s="17">
        <v>119.5</v>
      </c>
      <c r="O85" s="17">
        <v>119.5</v>
      </c>
      <c r="P85" s="17">
        <v>119.5</v>
      </c>
      <c r="Q85" s="18">
        <f>SUM(N85:P85)</f>
        <v>358.5</v>
      </c>
    </row>
    <row r="86" spans="1:17" ht="12.75">
      <c r="A86" s="49" t="s">
        <v>4</v>
      </c>
      <c r="B86" s="67">
        <f>B84-B85</f>
        <v>36626.73499999999</v>
      </c>
      <c r="C86" s="67">
        <f>C84-C85</f>
        <v>38169.100000000006</v>
      </c>
      <c r="D86" s="67">
        <f>D84-D85</f>
        <v>39573.9</v>
      </c>
      <c r="E86" s="67">
        <f aca="true" t="shared" si="18" ref="E86:P86">+E84-E85</f>
        <v>114369.735</v>
      </c>
      <c r="F86" s="67">
        <f t="shared" si="18"/>
        <v>40733.855394999984</v>
      </c>
      <c r="G86" s="67">
        <f t="shared" si="18"/>
        <v>40463.799999999996</v>
      </c>
      <c r="H86" s="67">
        <f t="shared" si="18"/>
        <v>34020.5</v>
      </c>
      <c r="I86" s="67">
        <f t="shared" si="18"/>
        <v>115218.15539500004</v>
      </c>
      <c r="J86" s="67">
        <f t="shared" si="18"/>
        <v>39607.9</v>
      </c>
      <c r="K86" s="67">
        <f t="shared" si="18"/>
        <v>34682.399999999994</v>
      </c>
      <c r="L86" s="67">
        <f t="shared" si="18"/>
        <v>32857.4</v>
      </c>
      <c r="M86" s="67">
        <f t="shared" si="18"/>
        <v>107147.7</v>
      </c>
      <c r="N86" s="67">
        <f t="shared" si="18"/>
        <v>38539.600000000006</v>
      </c>
      <c r="O86" s="67">
        <f t="shared" si="18"/>
        <v>37695.9</v>
      </c>
      <c r="P86" s="67">
        <f t="shared" si="18"/>
        <v>42305.09999999999</v>
      </c>
      <c r="Q86" s="67">
        <f>+Q84-Q85</f>
        <v>118540.60000000002</v>
      </c>
    </row>
    <row r="87" spans="1:17" ht="12.75">
      <c r="A87" s="42" t="s">
        <v>102</v>
      </c>
      <c r="B87" s="80">
        <v>0</v>
      </c>
      <c r="C87" s="80">
        <v>0</v>
      </c>
      <c r="D87" s="80">
        <v>0</v>
      </c>
      <c r="E87" s="80">
        <f>SUM(B87:D87)</f>
        <v>0</v>
      </c>
      <c r="F87" s="80">
        <v>0</v>
      </c>
      <c r="G87" s="80">
        <v>0</v>
      </c>
      <c r="H87" s="80">
        <v>0</v>
      </c>
      <c r="I87" s="80">
        <f>SUM(F87:H87)</f>
        <v>0</v>
      </c>
      <c r="J87" s="80">
        <v>0</v>
      </c>
      <c r="K87" s="80">
        <v>0</v>
      </c>
      <c r="L87" s="80">
        <v>0</v>
      </c>
      <c r="M87" s="43">
        <f>SUM(J87:L87)</f>
        <v>0</v>
      </c>
      <c r="N87" s="80">
        <v>0</v>
      </c>
      <c r="O87" s="80">
        <v>0</v>
      </c>
      <c r="P87" s="80">
        <v>0</v>
      </c>
      <c r="Q87" s="43">
        <f>SUM(N87:P87)</f>
        <v>0</v>
      </c>
    </row>
    <row r="88" spans="1:17" ht="12.75">
      <c r="A88" s="49" t="s">
        <v>6</v>
      </c>
      <c r="B88" s="46">
        <f>B86+B87</f>
        <v>36626.73499999999</v>
      </c>
      <c r="C88" s="46">
        <f aca="true" t="shared" si="19" ref="C88:P88">C86+C87</f>
        <v>38169.100000000006</v>
      </c>
      <c r="D88" s="46">
        <f t="shared" si="19"/>
        <v>39573.9</v>
      </c>
      <c r="E88" s="46">
        <f t="shared" si="19"/>
        <v>114369.735</v>
      </c>
      <c r="F88" s="46">
        <f t="shared" si="19"/>
        <v>40733.855394999984</v>
      </c>
      <c r="G88" s="46">
        <f t="shared" si="19"/>
        <v>40463.799999999996</v>
      </c>
      <c r="H88" s="46">
        <f t="shared" si="19"/>
        <v>34020.5</v>
      </c>
      <c r="I88" s="46">
        <f t="shared" si="19"/>
        <v>115218.15539500004</v>
      </c>
      <c r="J88" s="46">
        <f t="shared" si="19"/>
        <v>39607.9</v>
      </c>
      <c r="K88" s="46">
        <f t="shared" si="19"/>
        <v>34682.399999999994</v>
      </c>
      <c r="L88" s="46">
        <f t="shared" si="19"/>
        <v>32857.4</v>
      </c>
      <c r="M88" s="46">
        <f t="shared" si="19"/>
        <v>107147.7</v>
      </c>
      <c r="N88" s="46">
        <f t="shared" si="19"/>
        <v>38539.600000000006</v>
      </c>
      <c r="O88" s="46">
        <f t="shared" si="19"/>
        <v>37695.9</v>
      </c>
      <c r="P88" s="46">
        <f t="shared" si="19"/>
        <v>42305.09999999999</v>
      </c>
      <c r="Q88" s="46">
        <f>Q86+Q87</f>
        <v>118540.60000000002</v>
      </c>
    </row>
    <row r="89" ht="12.75">
      <c r="A89" s="34" t="s">
        <v>116</v>
      </c>
    </row>
    <row r="90" ht="12.75">
      <c r="A90" s="34"/>
    </row>
    <row r="91" spans="13:17" ht="12.75">
      <c r="M91" s="2"/>
      <c r="Q91" s="35" t="s">
        <v>117</v>
      </c>
    </row>
    <row r="92" spans="1:17" ht="12.75">
      <c r="A92" s="96" t="s">
        <v>78</v>
      </c>
      <c r="B92" s="40" t="s">
        <v>10</v>
      </c>
      <c r="C92" s="40"/>
      <c r="D92" s="40"/>
      <c r="E92" s="40"/>
      <c r="F92" s="40" t="s">
        <v>82</v>
      </c>
      <c r="G92" s="40"/>
      <c r="H92" s="40"/>
      <c r="I92" s="40"/>
      <c r="J92" s="40" t="s">
        <v>86</v>
      </c>
      <c r="K92" s="40"/>
      <c r="L92" s="40"/>
      <c r="M92" s="40"/>
      <c r="N92" s="40" t="s">
        <v>109</v>
      </c>
      <c r="O92" s="40"/>
      <c r="P92" s="40"/>
      <c r="Q92" s="40"/>
    </row>
    <row r="93" spans="1:17" ht="12.75">
      <c r="A93" s="97"/>
      <c r="B93" s="41" t="s">
        <v>7</v>
      </c>
      <c r="C93" s="41" t="s">
        <v>8</v>
      </c>
      <c r="D93" s="41" t="s">
        <v>9</v>
      </c>
      <c r="E93" s="41" t="s">
        <v>105</v>
      </c>
      <c r="F93" s="41" t="s">
        <v>79</v>
      </c>
      <c r="G93" s="41" t="s">
        <v>80</v>
      </c>
      <c r="H93" s="41" t="s">
        <v>81</v>
      </c>
      <c r="I93" s="41" t="s">
        <v>105</v>
      </c>
      <c r="J93" s="41" t="s">
        <v>83</v>
      </c>
      <c r="K93" s="41" t="s">
        <v>84</v>
      </c>
      <c r="L93" s="41" t="s">
        <v>85</v>
      </c>
      <c r="M93" s="41" t="s">
        <v>105</v>
      </c>
      <c r="N93" s="41" t="s">
        <v>106</v>
      </c>
      <c r="O93" s="41" t="s">
        <v>107</v>
      </c>
      <c r="P93" s="41" t="s">
        <v>108</v>
      </c>
      <c r="Q93" s="41" t="s">
        <v>105</v>
      </c>
    </row>
    <row r="94" spans="1:17" ht="12.75">
      <c r="A94" s="78" t="s">
        <v>3</v>
      </c>
      <c r="B94" s="72">
        <v>0</v>
      </c>
      <c r="C94" s="72">
        <v>0</v>
      </c>
      <c r="D94" s="72">
        <v>0</v>
      </c>
      <c r="E94" s="72">
        <v>0</v>
      </c>
      <c r="F94" s="72">
        <v>0</v>
      </c>
      <c r="G94" s="72">
        <v>20462.2</v>
      </c>
      <c r="H94" s="72">
        <v>27388.7</v>
      </c>
      <c r="I94" s="72">
        <v>47850.9</v>
      </c>
      <c r="J94" s="72">
        <v>21703.6</v>
      </c>
      <c r="K94" s="72">
        <v>22592.1</v>
      </c>
      <c r="L94" s="72">
        <v>26015</v>
      </c>
      <c r="M94" s="72">
        <v>70310.7</v>
      </c>
      <c r="N94" s="72">
        <v>20648.9</v>
      </c>
      <c r="O94" s="72">
        <v>18508.5</v>
      </c>
      <c r="P94" s="72">
        <v>26621.2</v>
      </c>
      <c r="Q94" s="72">
        <v>65778.6</v>
      </c>
    </row>
    <row r="95" spans="1:17" ht="24">
      <c r="A95" s="48" t="s">
        <v>103</v>
      </c>
      <c r="B95" s="88">
        <v>0</v>
      </c>
      <c r="C95" s="89">
        <v>0</v>
      </c>
      <c r="D95" s="89">
        <v>0</v>
      </c>
      <c r="E95" s="89">
        <v>0</v>
      </c>
      <c r="F95" s="89">
        <v>0</v>
      </c>
      <c r="G95" s="89">
        <v>317.1</v>
      </c>
      <c r="H95" s="89">
        <v>274.8666666666667</v>
      </c>
      <c r="I95" s="89">
        <v>591.9666666666667</v>
      </c>
      <c r="J95" s="89">
        <v>318.8333333333333</v>
      </c>
      <c r="K95" s="89">
        <v>328.1</v>
      </c>
      <c r="L95" s="89">
        <v>261.6</v>
      </c>
      <c r="M95" s="17">
        <v>908.5333333333334</v>
      </c>
      <c r="N95" s="89">
        <v>317.1</v>
      </c>
      <c r="O95" s="89">
        <v>352.8333333333333</v>
      </c>
      <c r="P95" s="62">
        <v>243.1</v>
      </c>
      <c r="Q95" s="17">
        <v>913.0333333333334</v>
      </c>
    </row>
    <row r="96" spans="1:17" ht="12.75">
      <c r="A96" s="78" t="s">
        <v>21</v>
      </c>
      <c r="B96" s="67">
        <v>0</v>
      </c>
      <c r="C96" s="67">
        <v>0</v>
      </c>
      <c r="D96" s="67">
        <v>0</v>
      </c>
      <c r="E96" s="67">
        <v>0</v>
      </c>
      <c r="F96" s="67">
        <v>0</v>
      </c>
      <c r="G96" s="67">
        <v>20145.1</v>
      </c>
      <c r="H96" s="67">
        <v>27113.833333333332</v>
      </c>
      <c r="I96" s="67">
        <v>47258.93333333333</v>
      </c>
      <c r="J96" s="67">
        <v>21384.766666666666</v>
      </c>
      <c r="K96" s="67">
        <v>22264</v>
      </c>
      <c r="L96" s="67">
        <v>25753.4</v>
      </c>
      <c r="M96" s="67">
        <v>69402.16666666666</v>
      </c>
      <c r="N96" s="67">
        <v>20331.8</v>
      </c>
      <c r="O96" s="67">
        <v>18155.666666666668</v>
      </c>
      <c r="P96" s="67">
        <v>26378.1</v>
      </c>
      <c r="Q96" s="67">
        <v>64865.56666666667</v>
      </c>
    </row>
    <row r="97" ht="12.75">
      <c r="A97" s="34" t="s">
        <v>116</v>
      </c>
    </row>
  </sheetData>
  <mergeCells count="20">
    <mergeCell ref="A92:A93"/>
    <mergeCell ref="B92:E92"/>
    <mergeCell ref="F92:I92"/>
    <mergeCell ref="J92:M92"/>
    <mergeCell ref="N92:Q92"/>
    <mergeCell ref="N2:Q2"/>
    <mergeCell ref="A31:A32"/>
    <mergeCell ref="B31:E31"/>
    <mergeCell ref="F31:I31"/>
    <mergeCell ref="J31:M31"/>
    <mergeCell ref="N31:Q31"/>
    <mergeCell ref="A2:A3"/>
    <mergeCell ref="B2:E2"/>
    <mergeCell ref="F2:I2"/>
    <mergeCell ref="J2:M2"/>
    <mergeCell ref="N62:Q62"/>
    <mergeCell ref="A62:A63"/>
    <mergeCell ref="B62:E62"/>
    <mergeCell ref="F62:I62"/>
    <mergeCell ref="J62:M6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  <headerFooter alignWithMargins="0">
    <oddHeader xml:space="preserve">&amp;C&amp;"Arial,Bold"&amp;12TANZANIA REVENUE AUTHORITY
Actual Revenue Collections (Quarterly) for 2001/02 By Region &amp;"Tahoma,Regular"&amp;11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TRA-RPPD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Swebe</dc:creator>
  <cp:keywords/>
  <dc:description/>
  <cp:lastModifiedBy>Emmanuel and Sarah</cp:lastModifiedBy>
  <cp:lastPrinted>2009-04-29T15:22:10Z</cp:lastPrinted>
  <dcterms:created xsi:type="dcterms:W3CDTF">2005-05-16T04:25:43Z</dcterms:created>
  <dcterms:modified xsi:type="dcterms:W3CDTF">2009-04-29T15:23:40Z</dcterms:modified>
  <cp:category/>
  <cp:version/>
  <cp:contentType/>
  <cp:contentStatus/>
</cp:coreProperties>
</file>