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Departmental Data 08-09" sheetId="1" r:id="rId1"/>
    <sheet name="TaxItem Data 08-09" sheetId="2" r:id="rId2"/>
    <sheet name="Regional Data 08-09" sheetId="3" r:id="rId3"/>
  </sheets>
  <definedNames/>
  <calcPr fullCalcOnLoad="1"/>
</workbook>
</file>

<file path=xl/sharedStrings.xml><?xml version="1.0" encoding="utf-8"?>
<sst xmlns="http://schemas.openxmlformats.org/spreadsheetml/2006/main" count="441" uniqueCount="156">
  <si>
    <t>Limited Companies</t>
  </si>
  <si>
    <t>Parastatals</t>
  </si>
  <si>
    <t>Individuals</t>
  </si>
  <si>
    <t>W/Tax (IRMD)</t>
  </si>
  <si>
    <t>Capital Gains Tax</t>
  </si>
  <si>
    <t>Shipping Tax</t>
  </si>
  <si>
    <t>Transport</t>
  </si>
  <si>
    <t>Misc.Collections</t>
  </si>
  <si>
    <t>W/Tax (G&amp;S)</t>
  </si>
  <si>
    <t>W/Tax Ins. Commission</t>
  </si>
  <si>
    <t>W/Tax Bank Interest</t>
  </si>
  <si>
    <t>Treasury Bills</t>
  </si>
  <si>
    <t>Rental Tax</t>
  </si>
  <si>
    <t>Gaming Tax</t>
  </si>
  <si>
    <t>Sub-total</t>
  </si>
  <si>
    <t>P.A.Y.E.</t>
  </si>
  <si>
    <t>B. Skills &amp; Dev.Levy</t>
  </si>
  <si>
    <t>GRAND TOTAL</t>
  </si>
  <si>
    <t>Less Transfers to refunds A/C &amp; VETA</t>
  </si>
  <si>
    <t>Ilala</t>
  </si>
  <si>
    <t>Kinondoni</t>
  </si>
  <si>
    <t>Temeke</t>
  </si>
  <si>
    <t>Arusha</t>
  </si>
  <si>
    <t>Coast</t>
  </si>
  <si>
    <t>Dodoma</t>
  </si>
  <si>
    <t>Iringa</t>
  </si>
  <si>
    <t>Kagera</t>
  </si>
  <si>
    <t>Kigoma</t>
  </si>
  <si>
    <t>Kilimanjaro</t>
  </si>
  <si>
    <t>Lindi</t>
  </si>
  <si>
    <t>Mara</t>
  </si>
  <si>
    <t>Mbeya</t>
  </si>
  <si>
    <t>Morogoro</t>
  </si>
  <si>
    <t>Mtwara</t>
  </si>
  <si>
    <t>Mwanza</t>
  </si>
  <si>
    <t>Ruvuma</t>
  </si>
  <si>
    <t>Shinyanga</t>
  </si>
  <si>
    <t>Singida</t>
  </si>
  <si>
    <t>Tabora</t>
  </si>
  <si>
    <t>Tanga</t>
  </si>
  <si>
    <t>Rukwa</t>
  </si>
  <si>
    <t>Manyara</t>
  </si>
  <si>
    <t>Less:Transfers to refunds A/C &amp; VETA</t>
  </si>
  <si>
    <t>Excise Duty- Local</t>
  </si>
  <si>
    <t>Beer</t>
  </si>
  <si>
    <t>Cigarettes</t>
  </si>
  <si>
    <t>Soft Drinks</t>
  </si>
  <si>
    <t>Spirits/Konyagi</t>
  </si>
  <si>
    <t>Mobile Phone</t>
  </si>
  <si>
    <t>S/Plastic bags</t>
  </si>
  <si>
    <t>Wine</t>
  </si>
  <si>
    <t>Other products(DSTV</t>
  </si>
  <si>
    <t>Sub-Total</t>
  </si>
  <si>
    <t>VAT-Local</t>
  </si>
  <si>
    <t>Petroleum</t>
  </si>
  <si>
    <t>Textiles</t>
  </si>
  <si>
    <t>Soap &amp; Detergents</t>
  </si>
  <si>
    <t>Sugar</t>
  </si>
  <si>
    <t>Others</t>
  </si>
  <si>
    <t>Business Licence</t>
  </si>
  <si>
    <t>Departure Charges</t>
  </si>
  <si>
    <t>Motor Vehicle Taxes</t>
  </si>
  <si>
    <t>Stamp Duty</t>
  </si>
  <si>
    <t>Sub Total</t>
  </si>
  <si>
    <t>Non Tax Revenue</t>
  </si>
  <si>
    <t>Less Tran. Refund A/C</t>
  </si>
  <si>
    <t>M/V Plate no.</t>
  </si>
  <si>
    <t>Treasury Voucher</t>
  </si>
  <si>
    <t>Less: Transfers to refunds A/C &amp; VETA</t>
  </si>
  <si>
    <t>Treasury V.</t>
  </si>
  <si>
    <t>Total non-targeted</t>
  </si>
  <si>
    <t>Excise Duty Petroleum</t>
  </si>
  <si>
    <t>VAT-Imports</t>
  </si>
  <si>
    <t>VAT- Petroleum</t>
  </si>
  <si>
    <t>Fuel Levy</t>
  </si>
  <si>
    <t>Other Import charges</t>
  </si>
  <si>
    <t>Exports Duty</t>
  </si>
  <si>
    <t xml:space="preserve">Auction Sales </t>
  </si>
  <si>
    <t>Transit Fees</t>
  </si>
  <si>
    <t>Sales of Stores</t>
  </si>
  <si>
    <t>Printing &amp; Publications</t>
  </si>
  <si>
    <t>Customs Warehouse Rent</t>
  </si>
  <si>
    <t>Customs Agency Fees</t>
  </si>
  <si>
    <t>Other Collections</t>
  </si>
  <si>
    <t>DTI-Processing fees</t>
  </si>
  <si>
    <t>1.2%Destination Insp.Fee</t>
  </si>
  <si>
    <t>D'Salaam SC</t>
  </si>
  <si>
    <t>MJKNIA</t>
  </si>
  <si>
    <t>Less Transfers to refunds A/C</t>
  </si>
  <si>
    <t>Sprits</t>
  </si>
  <si>
    <t>Stamp duty</t>
  </si>
  <si>
    <t>Corporate Taxes</t>
  </si>
  <si>
    <t>PAYE</t>
  </si>
  <si>
    <t>B.Skills &amp; Dev.Levy</t>
  </si>
  <si>
    <t>July</t>
  </si>
  <si>
    <t>Excise Duty-on wine and sprit</t>
  </si>
  <si>
    <t>Departure charges</t>
  </si>
  <si>
    <t>Exp- Duty-cash/nut</t>
  </si>
  <si>
    <t>August</t>
  </si>
  <si>
    <t>September</t>
  </si>
  <si>
    <t>Total</t>
  </si>
  <si>
    <t>DEPARTMENT</t>
  </si>
  <si>
    <t>Customs and Excise</t>
  </si>
  <si>
    <t>Large Taxpayers</t>
  </si>
  <si>
    <t>Add:Treasury Voucher</t>
  </si>
  <si>
    <t>TAX ITEM</t>
  </si>
  <si>
    <t>Less Transfers to refunds A/C.</t>
  </si>
  <si>
    <t>Add: M.V. Plate</t>
  </si>
  <si>
    <t>Add: DTI Processing Fee</t>
  </si>
  <si>
    <t>Add: 1.2% Destination Insp. Fee</t>
  </si>
  <si>
    <t>Domestic Revenue</t>
  </si>
  <si>
    <t>Cement</t>
  </si>
  <si>
    <t>Electricity</t>
  </si>
  <si>
    <t>Telephone</t>
  </si>
  <si>
    <t>W/Tax on Goods &amp;services</t>
  </si>
  <si>
    <t>W/Tax on IRMD</t>
  </si>
  <si>
    <t>W/Tax on Bank Interest</t>
  </si>
  <si>
    <t>Other Withholding Taxes</t>
  </si>
  <si>
    <t>Less Direct Tax Refunds</t>
  </si>
  <si>
    <t>Less VAT Refunds</t>
  </si>
  <si>
    <t>Direct Taxes</t>
  </si>
  <si>
    <t>Less MV. Plate no fees paid</t>
  </si>
  <si>
    <t>Less:Transf:12%DI &amp; Proc.</t>
  </si>
  <si>
    <t>Add: Treasury Vouchers</t>
  </si>
  <si>
    <t>Less: MV Plate No. Fees Paid</t>
  </si>
  <si>
    <t>Less Transfers: DTI &amp; 1.2% Fees Paid</t>
  </si>
  <si>
    <t>Source: Tanzania Revenue Authority</t>
  </si>
  <si>
    <t>1st Quarter 2008/09</t>
  </si>
  <si>
    <t>Direct Tax (Itemwise) - Domestic Revenue Department for 2008/2009</t>
  </si>
  <si>
    <t>Indirect Tax (Itemwise) - Domestic Revenue Department for 2008/2009</t>
  </si>
  <si>
    <t>Customs and Excise (Itemwise) - Department for 2008/2009</t>
  </si>
  <si>
    <t>Large Taxpayers (Itemwise) - Department for 2008/2009</t>
  </si>
  <si>
    <t>Direct Tax (Regional wise) - Domestic Revenue Department for 2008/2009</t>
  </si>
  <si>
    <t>Indirect Tax (Regional wise) - Domestic Revenue Department for 2008/2009</t>
  </si>
  <si>
    <t>Customs and Excise (Regional wise) - Department for 2008/2009</t>
  </si>
  <si>
    <t>Large Taxpayers Department for 2008/2009</t>
  </si>
  <si>
    <t>2nd Quarter 2008/09</t>
  </si>
  <si>
    <t>October</t>
  </si>
  <si>
    <t>November</t>
  </si>
  <si>
    <t>December</t>
  </si>
  <si>
    <t>3rd Quarter 2008/09</t>
  </si>
  <si>
    <t>January</t>
  </si>
  <si>
    <t>February</t>
  </si>
  <si>
    <t>March</t>
  </si>
  <si>
    <t>Tax for M/V registration</t>
  </si>
  <si>
    <t>Departmental actual revenue collections in quarterly for 2008/2009</t>
  </si>
  <si>
    <t>Non-Tax Revenue</t>
  </si>
  <si>
    <t>Import Duty (Non-petroleum)</t>
  </si>
  <si>
    <t>Excise Duty-Non-petroleum Imports</t>
  </si>
  <si>
    <t>TOTAL (NET)</t>
  </si>
  <si>
    <t>TOTAL (GROSS)</t>
  </si>
  <si>
    <t>Millions TShs</t>
  </si>
  <si>
    <t>4th Quarter 2008/09</t>
  </si>
  <si>
    <t>April</t>
  </si>
  <si>
    <t>May</t>
  </si>
  <si>
    <t>June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</si>
</sst>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.0_);_(* \(#,##0.0\);_(* &quot;-&quot;?_);_(@_)"/>
    <numFmt numFmtId="174" formatCode="_(* #,##0_);_(* \(#,##0\);_(* &quot;-&quot;??_);_(@_)"/>
    <numFmt numFmtId="175" formatCode="0.0%"/>
    <numFmt numFmtId="176" formatCode="_-* #,##0.0_-;\-* #,##0.0_-;_-* &quot;-&quot;?_-;_-@_-"/>
    <numFmt numFmtId="177" formatCode="_-* #,##0.0_-;\-* #,##0.0_-;_-* &quot;-&quot;??_-;_-@_-"/>
    <numFmt numFmtId="178" formatCode="_(* #,##0.00000000000_);_(* \(#,##0.00000000000\);_(* &quot;-&quot;???????????_);_(@_)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ahoma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lightGray"/>
    </fill>
    <fill>
      <patternFill patternType="solid">
        <fgColor indexed="22"/>
        <bgColor indexed="64"/>
      </patternFill>
    </fill>
    <fill>
      <patternFill patternType="lightGray">
        <bgColor indexed="9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72" fontId="0" fillId="0" borderId="0" xfId="15" applyNumberFormat="1" applyAlignment="1">
      <alignment/>
    </xf>
    <xf numFmtId="172" fontId="0" fillId="0" borderId="0" xfId="0" applyNumberFormat="1" applyAlignment="1">
      <alignment/>
    </xf>
    <xf numFmtId="43" fontId="0" fillId="0" borderId="0" xfId="0" applyNumberFormat="1" applyAlignment="1">
      <alignment/>
    </xf>
    <xf numFmtId="172" fontId="1" fillId="2" borderId="1" xfId="15" applyNumberFormat="1" applyFont="1" applyFill="1" applyBorder="1" applyAlignment="1">
      <alignment horizontal="center"/>
    </xf>
    <xf numFmtId="0" fontId="0" fillId="3" borderId="1" xfId="0" applyFill="1" applyBorder="1" applyAlignment="1">
      <alignment/>
    </xf>
    <xf numFmtId="172" fontId="0" fillId="3" borderId="1" xfId="15" applyNumberFormat="1" applyFill="1" applyBorder="1" applyAlignment="1">
      <alignment/>
    </xf>
    <xf numFmtId="0" fontId="0" fillId="0" borderId="1" xfId="0" applyBorder="1" applyAlignment="1">
      <alignment/>
    </xf>
    <xf numFmtId="172" fontId="0" fillId="0" borderId="1" xfId="15" applyNumberFormat="1" applyBorder="1" applyAlignment="1">
      <alignment/>
    </xf>
    <xf numFmtId="172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172" fontId="0" fillId="0" borderId="0" xfId="15" applyNumberFormat="1" applyBorder="1" applyAlignment="1">
      <alignment/>
    </xf>
    <xf numFmtId="172" fontId="0" fillId="0" borderId="0" xfId="0" applyNumberFormat="1" applyBorder="1" applyAlignment="1">
      <alignment/>
    </xf>
    <xf numFmtId="172" fontId="1" fillId="0" borderId="1" xfId="15" applyNumberFormat="1" applyFont="1" applyBorder="1" applyAlignment="1">
      <alignment/>
    </xf>
    <xf numFmtId="172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172" fontId="0" fillId="0" borderId="1" xfId="15" applyNumberFormat="1" applyFont="1" applyBorder="1" applyAlignment="1">
      <alignment/>
    </xf>
    <xf numFmtId="172" fontId="0" fillId="0" borderId="0" xfId="15" applyNumberFormat="1" applyFill="1" applyBorder="1" applyAlignment="1">
      <alignment/>
    </xf>
    <xf numFmtId="0" fontId="5" fillId="0" borderId="0" xfId="0" applyFont="1" applyBorder="1" applyAlignment="1">
      <alignment/>
    </xf>
    <xf numFmtId="176" fontId="7" fillId="0" borderId="1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indent="1"/>
    </xf>
    <xf numFmtId="0" fontId="1" fillId="0" borderId="1" xfId="0" applyFont="1" applyBorder="1" applyAlignment="1">
      <alignment vertical="center"/>
    </xf>
    <xf numFmtId="0" fontId="8" fillId="0" borderId="0" xfId="0" applyFont="1" applyBorder="1" applyAlignment="1">
      <alignment/>
    </xf>
    <xf numFmtId="172" fontId="0" fillId="0" borderId="0" xfId="0" applyNumberFormat="1" applyFont="1" applyAlignment="1">
      <alignment/>
    </xf>
    <xf numFmtId="172" fontId="0" fillId="0" borderId="0" xfId="15" applyNumberFormat="1" applyFont="1" applyAlignment="1">
      <alignment/>
    </xf>
    <xf numFmtId="0" fontId="1" fillId="4" borderId="1" xfId="0" applyFont="1" applyFill="1" applyBorder="1" applyAlignment="1" quotePrefix="1">
      <alignment horizontal="center" vertical="center"/>
    </xf>
    <xf numFmtId="172" fontId="1" fillId="2" borderId="1" xfId="15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43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tabSelected="1" workbookViewId="0" topLeftCell="A1">
      <selection activeCell="A2" sqref="A2"/>
    </sheetView>
  </sheetViews>
  <sheetFormatPr defaultColWidth="9.140625" defaultRowHeight="12.75"/>
  <cols>
    <col min="1" max="1" width="35.28125" style="23" customWidth="1"/>
    <col min="2" max="3" width="12.00390625" style="23" bestFit="1" customWidth="1"/>
    <col min="4" max="4" width="12.28125" style="23" customWidth="1"/>
    <col min="5" max="5" width="13.140625" style="23" bestFit="1" customWidth="1"/>
    <col min="6" max="6" width="11.140625" style="23" customWidth="1"/>
    <col min="7" max="7" width="11.7109375" style="23" customWidth="1"/>
    <col min="8" max="8" width="12.00390625" style="23" customWidth="1"/>
    <col min="9" max="9" width="13.57421875" style="23" customWidth="1"/>
    <col min="10" max="10" width="11.8515625" style="23" customWidth="1"/>
    <col min="11" max="11" width="11.7109375" style="23" customWidth="1"/>
    <col min="12" max="12" width="11.140625" style="23" customWidth="1"/>
    <col min="13" max="13" width="12.28125" style="23" customWidth="1"/>
    <col min="14" max="14" width="11.28125" style="23" customWidth="1"/>
    <col min="15" max="15" width="11.7109375" style="23" customWidth="1"/>
    <col min="16" max="16" width="10.7109375" style="23" customWidth="1"/>
    <col min="17" max="17" width="12.140625" style="23" customWidth="1"/>
    <col min="18" max="18" width="11.8515625" style="23" bestFit="1" customWidth="1"/>
    <col min="19" max="19" width="9.28125" style="23" bestFit="1" customWidth="1"/>
    <col min="20" max="16384" width="9.140625" style="23" customWidth="1"/>
  </cols>
  <sheetData>
    <row r="1" ht="15.75">
      <c r="A1" s="16" t="s">
        <v>145</v>
      </c>
    </row>
    <row r="2" spans="1:17" ht="15.75">
      <c r="A2" s="16"/>
      <c r="Q2" s="22" t="s">
        <v>151</v>
      </c>
    </row>
    <row r="3" spans="1:17" ht="12.75">
      <c r="A3" s="34" t="s">
        <v>101</v>
      </c>
      <c r="B3" s="35" t="s">
        <v>127</v>
      </c>
      <c r="C3" s="35"/>
      <c r="D3" s="35"/>
      <c r="E3" s="35"/>
      <c r="F3" s="35" t="s">
        <v>136</v>
      </c>
      <c r="G3" s="35"/>
      <c r="H3" s="35"/>
      <c r="I3" s="35"/>
      <c r="J3" s="35" t="s">
        <v>140</v>
      </c>
      <c r="K3" s="35"/>
      <c r="L3" s="35"/>
      <c r="M3" s="35"/>
      <c r="N3" s="35" t="s">
        <v>152</v>
      </c>
      <c r="O3" s="35"/>
      <c r="P3" s="35"/>
      <c r="Q3" s="35"/>
    </row>
    <row r="4" spans="1:17" ht="12.75">
      <c r="A4" s="34"/>
      <c r="B4" s="24" t="s">
        <v>94</v>
      </c>
      <c r="C4" s="25" t="s">
        <v>98</v>
      </c>
      <c r="D4" s="25" t="s">
        <v>99</v>
      </c>
      <c r="E4" s="26" t="s">
        <v>100</v>
      </c>
      <c r="F4" s="24" t="s">
        <v>137</v>
      </c>
      <c r="G4" s="25" t="s">
        <v>138</v>
      </c>
      <c r="H4" s="25" t="s">
        <v>139</v>
      </c>
      <c r="I4" s="26" t="s">
        <v>100</v>
      </c>
      <c r="J4" s="24" t="s">
        <v>141</v>
      </c>
      <c r="K4" s="25" t="s">
        <v>142</v>
      </c>
      <c r="L4" s="25" t="s">
        <v>143</v>
      </c>
      <c r="M4" s="26" t="s">
        <v>100</v>
      </c>
      <c r="N4" s="24" t="s">
        <v>153</v>
      </c>
      <c r="O4" s="25" t="s">
        <v>154</v>
      </c>
      <c r="P4" s="25" t="s">
        <v>155</v>
      </c>
      <c r="Q4" s="26" t="s">
        <v>100</v>
      </c>
    </row>
    <row r="5" spans="1:18" ht="12.75">
      <c r="A5" s="27" t="s">
        <v>110</v>
      </c>
      <c r="B5" s="18">
        <f>'TaxItem Data 08-09'!B22+'TaxItem Data 08-09'!B57</f>
        <v>47841.503595359995</v>
      </c>
      <c r="C5" s="18">
        <f>'TaxItem Data 08-09'!C22+'TaxItem Data 08-09'!C57</f>
        <v>52031.540902099994</v>
      </c>
      <c r="D5" s="18">
        <f>'TaxItem Data 08-09'!D22+'TaxItem Data 08-09'!D57</f>
        <v>68184.31372309</v>
      </c>
      <c r="E5" s="18">
        <f aca="true" t="shared" si="0" ref="E5:E16">SUM(B5:D5)</f>
        <v>168057.35822055</v>
      </c>
      <c r="F5" s="18">
        <f>'TaxItem Data 08-09'!F22+'TaxItem Data 08-09'!F57</f>
        <v>56717.65890801299</v>
      </c>
      <c r="G5" s="18">
        <f>'TaxItem Data 08-09'!G22+'TaxItem Data 08-09'!G57</f>
        <v>53915.673014989996</v>
      </c>
      <c r="H5" s="18">
        <f>'TaxItem Data 08-09'!H22+'TaxItem Data 08-09'!H57</f>
        <v>78470.538132813</v>
      </c>
      <c r="I5" s="18">
        <f>SUM(F5:H5)</f>
        <v>189103.870055816</v>
      </c>
      <c r="J5" s="18">
        <f>'TaxItem Data 08-09'!J22+'TaxItem Data 08-09'!J57</f>
        <v>55851.72404148999</v>
      </c>
      <c r="K5" s="18">
        <f>'TaxItem Data 08-09'!K22+'TaxItem Data 08-09'!K57</f>
        <v>52112.02528338999</v>
      </c>
      <c r="L5" s="18">
        <f>'TaxItem Data 08-09'!L22+'TaxItem Data 08-09'!L57</f>
        <v>73468.94011095</v>
      </c>
      <c r="M5" s="18">
        <f>SUM(J5:L5)</f>
        <v>181432.68943583</v>
      </c>
      <c r="N5" s="18">
        <f>'TaxItem Data 08-09'!N22+'TaxItem Data 08-09'!N57</f>
        <v>50007.04070915999</v>
      </c>
      <c r="O5" s="18">
        <f>'TaxItem Data 08-09'!O22+'TaxItem Data 08-09'!O57</f>
        <v>59393.380600683</v>
      </c>
      <c r="P5" s="18">
        <f>'TaxItem Data 08-09'!P22+'TaxItem Data 08-09'!P57</f>
        <v>78765.99312921</v>
      </c>
      <c r="Q5" s="18">
        <f>SUM(N5:P5)</f>
        <v>188166.41443905298</v>
      </c>
      <c r="R5" s="32"/>
    </row>
    <row r="6" spans="1:19" ht="12.75">
      <c r="A6" s="27" t="s">
        <v>102</v>
      </c>
      <c r="B6" s="18">
        <f>'TaxItem Data 08-09'!B91</f>
        <v>155019.04406373</v>
      </c>
      <c r="C6" s="18">
        <f>'TaxItem Data 08-09'!C91</f>
        <v>125077.33073129001</v>
      </c>
      <c r="D6" s="18">
        <f>'TaxItem Data 08-09'!D91</f>
        <v>153172.82849588996</v>
      </c>
      <c r="E6" s="18">
        <f>SUM(B6:D6)-1862.42029006592</f>
        <v>431406.783000844</v>
      </c>
      <c r="F6" s="18">
        <f>'TaxItem Data 08-09'!F91</f>
        <v>151624.203881496</v>
      </c>
      <c r="G6" s="18">
        <f>'TaxItem Data 08-09'!G91</f>
        <v>134469.19887408003</v>
      </c>
      <c r="H6" s="18">
        <f>'TaxItem Data 08-09'!H91</f>
        <v>153035.92537072</v>
      </c>
      <c r="I6" s="18">
        <f>SUM(F6:H6)</f>
        <v>439129.32812629605</v>
      </c>
      <c r="J6" s="18">
        <f>'TaxItem Data 08-09'!J91</f>
        <v>152101.03935636</v>
      </c>
      <c r="K6" s="18">
        <f>'TaxItem Data 08-09'!K91</f>
        <v>131925.73202446</v>
      </c>
      <c r="L6" s="18">
        <f>'TaxItem Data 08-09'!L91</f>
        <v>156409.11120279002</v>
      </c>
      <c r="M6" s="18">
        <f>SUM(J6:L6)</f>
        <v>440435.88258361</v>
      </c>
      <c r="N6" s="18">
        <f>'TaxItem Data 08-09'!N91</f>
        <v>140025.59845244</v>
      </c>
      <c r="O6" s="18">
        <f>'TaxItem Data 08-09'!O91</f>
        <v>151532.5404464</v>
      </c>
      <c r="P6" s="18">
        <f>'TaxItem Data 08-09'!P91</f>
        <v>146194.86739041</v>
      </c>
      <c r="Q6" s="18">
        <f>SUM(N6:P6)</f>
        <v>437753.00628925</v>
      </c>
      <c r="R6" s="32"/>
      <c r="S6" s="37"/>
    </row>
    <row r="7" spans="1:18" ht="12.75">
      <c r="A7" s="27" t="s">
        <v>103</v>
      </c>
      <c r="B7" s="18">
        <f>'TaxItem Data 08-09'!B135</f>
        <v>108657.68851854003</v>
      </c>
      <c r="C7" s="18">
        <f>'TaxItem Data 08-09'!C135</f>
        <v>120609.77682549001</v>
      </c>
      <c r="D7" s="18">
        <f>'TaxItem Data 08-09'!D135</f>
        <v>207931.84207101</v>
      </c>
      <c r="E7" s="18">
        <f t="shared" si="0"/>
        <v>437199.3074150401</v>
      </c>
      <c r="F7" s="18">
        <f>'TaxItem Data 08-09'!F135</f>
        <v>130299.95284633998</v>
      </c>
      <c r="G7" s="18">
        <f>'TaxItem Data 08-09'!G135</f>
        <v>127662.78175762997</v>
      </c>
      <c r="H7" s="18">
        <f>'TaxItem Data 08-09'!H135</f>
        <v>188847.50823783</v>
      </c>
      <c r="I7" s="18">
        <f>SUM(F7:H7)</f>
        <v>446810.2428418</v>
      </c>
      <c r="J7" s="18">
        <f>'TaxItem Data 08-09'!J135</f>
        <v>123109.61253883</v>
      </c>
      <c r="K7" s="18">
        <f>'TaxItem Data 08-09'!K135</f>
        <v>105885.24600383002</v>
      </c>
      <c r="L7" s="18">
        <f>'TaxItem Data 08-09'!L135</f>
        <v>181024.59905997996</v>
      </c>
      <c r="M7" s="18">
        <f>SUM(J7:L7)</f>
        <v>410019.45760264</v>
      </c>
      <c r="N7" s="18">
        <f>'TaxItem Data 08-09'!N135</f>
        <v>113332.64588442999</v>
      </c>
      <c r="O7" s="18">
        <f>'TaxItem Data 08-09'!O135</f>
        <v>113349.70104607</v>
      </c>
      <c r="P7" s="18">
        <f>'TaxItem Data 08-09'!P135</f>
        <v>164636.21618206</v>
      </c>
      <c r="Q7" s="18">
        <f>SUM(N7:P7)</f>
        <v>391318.56311255996</v>
      </c>
      <c r="R7" s="32"/>
    </row>
    <row r="8" spans="1:18" ht="12.75">
      <c r="A8" s="15" t="s">
        <v>150</v>
      </c>
      <c r="B8" s="13">
        <f aca="true" t="shared" si="1" ref="B8:I8">SUM(B5:B7)</f>
        <v>311518.23617763</v>
      </c>
      <c r="C8" s="13">
        <f t="shared" si="1"/>
        <v>297718.64845888</v>
      </c>
      <c r="D8" s="13">
        <f t="shared" si="1"/>
        <v>429288.9842899899</v>
      </c>
      <c r="E8" s="13">
        <f t="shared" si="1"/>
        <v>1036663.4486364342</v>
      </c>
      <c r="F8" s="13">
        <f t="shared" si="1"/>
        <v>338641.81563584897</v>
      </c>
      <c r="G8" s="13">
        <f t="shared" si="1"/>
        <v>316047.65364669997</v>
      </c>
      <c r="H8" s="13">
        <f t="shared" si="1"/>
        <v>420353.97174136306</v>
      </c>
      <c r="I8" s="13">
        <f t="shared" si="1"/>
        <v>1075043.441023912</v>
      </c>
      <c r="J8" s="13">
        <f>SUM(J5:J7)</f>
        <v>331062.37593668</v>
      </c>
      <c r="K8" s="13">
        <f>SUM(K5:K7)</f>
        <v>289923.00331168005</v>
      </c>
      <c r="L8" s="13">
        <f>SUM(L5:L7)</f>
        <v>410902.65037372</v>
      </c>
      <c r="M8" s="13">
        <f>SUM(M5:M7)</f>
        <v>1031888.02962208</v>
      </c>
      <c r="N8" s="13">
        <f>SUM(N5:N7)</f>
        <v>303365.28504602995</v>
      </c>
      <c r="O8" s="13">
        <f>SUM(O5:O7)</f>
        <v>324275.62209315295</v>
      </c>
      <c r="P8" s="13">
        <f>SUM(P5:P7)</f>
        <v>389597.07670167997</v>
      </c>
      <c r="Q8" s="13">
        <f>SUM(Q5:Q7)</f>
        <v>1017237.983840863</v>
      </c>
      <c r="R8" s="32"/>
    </row>
    <row r="9" spans="1:18" ht="12.75" customHeight="1">
      <c r="A9" s="28" t="s">
        <v>68</v>
      </c>
      <c r="B9" s="18">
        <f>'TaxItem Data 08-09'!B23+'TaxItem Data 08-09'!B58+'TaxItem Data 08-09'!B92+'TaxItem Data 08-09'!B136+'TaxItem Data 08-09'!B137</f>
        <v>10386.8</v>
      </c>
      <c r="C9" s="18">
        <f>'TaxItem Data 08-09'!C23+'TaxItem Data 08-09'!C58+'TaxItem Data 08-09'!C92+'TaxItem Data 08-09'!C136+'TaxItem Data 08-09'!C137</f>
        <v>10386.8</v>
      </c>
      <c r="D9" s="18">
        <f>'TaxItem Data 08-09'!D23+'TaxItem Data 08-09'!D58+'TaxItem Data 08-09'!D92+'TaxItem Data 08-09'!D136+'TaxItem Data 08-09'!D137</f>
        <v>10386.800000000001</v>
      </c>
      <c r="E9" s="18">
        <f t="shared" si="0"/>
        <v>31160.4</v>
      </c>
      <c r="F9" s="18">
        <f>'TaxItem Data 08-09'!F23+'TaxItem Data 08-09'!F58+'TaxItem Data 08-09'!F92+'TaxItem Data 08-09'!F136+'TaxItem Data 08-09'!F137</f>
        <v>12246.7</v>
      </c>
      <c r="G9" s="18">
        <f>'TaxItem Data 08-09'!G23+'TaxItem Data 08-09'!G58+'TaxItem Data 08-09'!G92+'TaxItem Data 08-09'!G136+'TaxItem Data 08-09'!G137</f>
        <v>12246.7</v>
      </c>
      <c r="H9" s="18">
        <f>'TaxItem Data 08-09'!H23+'TaxItem Data 08-09'!H58+'TaxItem Data 08-09'!H92+'TaxItem Data 08-09'!H136+'TaxItem Data 08-09'!H137</f>
        <v>12246.7</v>
      </c>
      <c r="I9" s="18">
        <f>SUM(F9:H9)</f>
        <v>36740.100000000006</v>
      </c>
      <c r="J9" s="18">
        <f>'TaxItem Data 08-09'!J23+'TaxItem Data 08-09'!J58+'TaxItem Data 08-09'!J92+'TaxItem Data 08-09'!J136+'TaxItem Data 08-09'!J137</f>
        <v>12246.73703925</v>
      </c>
      <c r="K9" s="18">
        <f>'TaxItem Data 08-09'!K23+'TaxItem Data 08-09'!K58+'TaxItem Data 08-09'!K92+'TaxItem Data 08-09'!K136+'TaxItem Data 08-09'!K137</f>
        <v>12246.699999999999</v>
      </c>
      <c r="L9" s="18">
        <f>'TaxItem Data 08-09'!L23+'TaxItem Data 08-09'!L58+'TaxItem Data 08-09'!L92+'TaxItem Data 08-09'!L136+'TaxItem Data 08-09'!L137</f>
        <v>12246.699999999999</v>
      </c>
      <c r="M9" s="18">
        <f>SUM(J9:L9)</f>
        <v>36740.137039249996</v>
      </c>
      <c r="N9" s="18">
        <f>'TaxItem Data 08-09'!N23+'TaxItem Data 08-09'!N58+'TaxItem Data 08-09'!N92+'TaxItem Data 08-09'!N136+'TaxItem Data 08-09'!N137</f>
        <v>12246.7</v>
      </c>
      <c r="O9" s="18">
        <f>'TaxItem Data 08-09'!O23+'TaxItem Data 08-09'!O58+'TaxItem Data 08-09'!O92+'TaxItem Data 08-09'!O136+'TaxItem Data 08-09'!O137</f>
        <v>12246.7</v>
      </c>
      <c r="P9" s="18">
        <f>'TaxItem Data 08-09'!P23+'TaxItem Data 08-09'!P58+'TaxItem Data 08-09'!P92+'TaxItem Data 08-09'!P136+'TaxItem Data 08-09'!P137</f>
        <v>12246.7</v>
      </c>
      <c r="Q9" s="18">
        <f>SUM(N9:P9)</f>
        <v>36740.100000000006</v>
      </c>
      <c r="R9" s="32"/>
    </row>
    <row r="10" spans="1:18" ht="12.75">
      <c r="A10" s="15" t="s">
        <v>149</v>
      </c>
      <c r="B10" s="13">
        <f aca="true" t="shared" si="2" ref="B10:I10">B8-B9</f>
        <v>301131.43617763004</v>
      </c>
      <c r="C10" s="13">
        <f t="shared" si="2"/>
        <v>287331.84845888003</v>
      </c>
      <c r="D10" s="13">
        <f t="shared" si="2"/>
        <v>418902.18428998993</v>
      </c>
      <c r="E10" s="13">
        <f t="shared" si="2"/>
        <v>1005503.0486364341</v>
      </c>
      <c r="F10" s="13">
        <f t="shared" si="2"/>
        <v>326395.11563584895</v>
      </c>
      <c r="G10" s="13">
        <f t="shared" si="2"/>
        <v>303800.95364669996</v>
      </c>
      <c r="H10" s="13">
        <f t="shared" si="2"/>
        <v>408107.27174136305</v>
      </c>
      <c r="I10" s="13">
        <f t="shared" si="2"/>
        <v>1038303.3410239121</v>
      </c>
      <c r="J10" s="13">
        <f>J8-J9</f>
        <v>318815.63889743004</v>
      </c>
      <c r="K10" s="13">
        <f>K8-K9</f>
        <v>277676.30331168004</v>
      </c>
      <c r="L10" s="13">
        <f>L8-L9</f>
        <v>398655.95037371997</v>
      </c>
      <c r="M10" s="13">
        <f>M8-M9</f>
        <v>995147.89258283</v>
      </c>
      <c r="N10" s="13">
        <f>N8-N9</f>
        <v>291118.58504602994</v>
      </c>
      <c r="O10" s="13">
        <f>O8-O9</f>
        <v>312028.92209315294</v>
      </c>
      <c r="P10" s="13">
        <f>P8-P9</f>
        <v>377350.37670167995</v>
      </c>
      <c r="Q10" s="13">
        <f>Q8-Q9</f>
        <v>980497.883840863</v>
      </c>
      <c r="R10" s="32"/>
    </row>
    <row r="11" spans="1:18" ht="12.75">
      <c r="A11" s="29" t="s">
        <v>104</v>
      </c>
      <c r="B11" s="18">
        <f>'TaxItem Data 08-09'!B60+'TaxItem Data 08-09'!B97</f>
        <v>2749.0391466</v>
      </c>
      <c r="C11" s="18">
        <f>'TaxItem Data 08-09'!C60+'TaxItem Data 08-09'!C97</f>
        <v>1631.1376562</v>
      </c>
      <c r="D11" s="18">
        <f>'TaxItem Data 08-09'!D60+'TaxItem Data 08-09'!D97</f>
        <v>2485.6008229000004</v>
      </c>
      <c r="E11" s="18">
        <f t="shared" si="0"/>
        <v>6865.7776257000005</v>
      </c>
      <c r="F11" s="18">
        <f>'TaxItem Data 08-09'!F60+'TaxItem Data 08-09'!F97</f>
        <v>8826.264052</v>
      </c>
      <c r="G11" s="18">
        <f>'TaxItem Data 08-09'!G60+'TaxItem Data 08-09'!G97</f>
        <v>2001.1849337</v>
      </c>
      <c r="H11" s="18">
        <f>'TaxItem Data 08-09'!H60+'TaxItem Data 08-09'!H97</f>
        <v>1890.0527233500002</v>
      </c>
      <c r="I11" s="18">
        <f aca="true" t="shared" si="3" ref="I11:I16">SUM(F11:H11)</f>
        <v>12717.50170905</v>
      </c>
      <c r="J11" s="18">
        <f>'TaxItem Data 08-09'!J60+'TaxItem Data 08-09'!J97</f>
        <v>1621.5890944</v>
      </c>
      <c r="K11" s="18">
        <f>'TaxItem Data 08-09'!K60+'TaxItem Data 08-09'!K97</f>
        <v>3389.7191818</v>
      </c>
      <c r="L11" s="18">
        <f>'TaxItem Data 08-09'!L60+'TaxItem Data 08-09'!L97</f>
        <v>2840.4067210000003</v>
      </c>
      <c r="M11" s="18">
        <f aca="true" t="shared" si="4" ref="M11:M16">SUM(J11:L11)</f>
        <v>7851.714997200001</v>
      </c>
      <c r="N11" s="18">
        <f>'TaxItem Data 08-09'!N60+'TaxItem Data 08-09'!N97</f>
        <v>2585.5716414</v>
      </c>
      <c r="O11" s="18">
        <f>'TaxItem Data 08-09'!O60+'TaxItem Data 08-09'!O97</f>
        <v>805.9064758999999</v>
      </c>
      <c r="P11" s="18">
        <f>'TaxItem Data 08-09'!P60+'TaxItem Data 08-09'!P97</f>
        <v>1684.552932</v>
      </c>
      <c r="Q11" s="18">
        <f aca="true" t="shared" si="5" ref="Q11:Q16">SUM(N11:P11)</f>
        <v>5076.0310493</v>
      </c>
      <c r="R11" s="32"/>
    </row>
    <row r="12" spans="1:18" ht="12.75">
      <c r="A12" s="29" t="s">
        <v>107</v>
      </c>
      <c r="B12" s="18">
        <f>'TaxItem Data 08-09'!B61</f>
        <v>223.33075</v>
      </c>
      <c r="C12" s="18">
        <f>'TaxItem Data 08-09'!C61</f>
        <v>202.30685</v>
      </c>
      <c r="D12" s="18">
        <f>'TaxItem Data 08-09'!D61</f>
        <v>214.06235</v>
      </c>
      <c r="E12" s="18">
        <f t="shared" si="0"/>
        <v>639.6999500000001</v>
      </c>
      <c r="F12" s="18">
        <f>'TaxItem Data 08-09'!F61</f>
        <v>194.413583</v>
      </c>
      <c r="G12" s="18">
        <f>'TaxItem Data 08-09'!G61</f>
        <v>218.466</v>
      </c>
      <c r="H12" s="18">
        <f>'TaxItem Data 08-09'!H61</f>
        <v>207.40277</v>
      </c>
      <c r="I12" s="18">
        <f t="shared" si="3"/>
        <v>620.2823530000001</v>
      </c>
      <c r="J12" s="18">
        <f>'TaxItem Data 08-09'!J61</f>
        <v>217.40275</v>
      </c>
      <c r="K12" s="18">
        <f>'TaxItem Data 08-09'!K61</f>
        <v>224.597445</v>
      </c>
      <c r="L12" s="18">
        <f>'TaxItem Data 08-09'!L61</f>
        <v>195.86366</v>
      </c>
      <c r="M12" s="18">
        <f t="shared" si="4"/>
        <v>637.863855</v>
      </c>
      <c r="N12" s="18">
        <f>'TaxItem Data 08-09'!N61</f>
        <v>146.726107</v>
      </c>
      <c r="O12" s="18">
        <f>'TaxItem Data 08-09'!O61</f>
        <v>190.9603</v>
      </c>
      <c r="P12" s="18">
        <f>'TaxItem Data 08-09'!P61</f>
        <v>262.59159992</v>
      </c>
      <c r="Q12" s="18">
        <f t="shared" si="5"/>
        <v>600.27800692</v>
      </c>
      <c r="R12" s="32"/>
    </row>
    <row r="13" spans="1:18" ht="12.75">
      <c r="A13" s="29" t="s">
        <v>124</v>
      </c>
      <c r="B13" s="18">
        <f>'TaxItem Data 08-09'!B62</f>
        <v>223.33075</v>
      </c>
      <c r="C13" s="18">
        <f>'TaxItem Data 08-09'!C62</f>
        <v>202.30685</v>
      </c>
      <c r="D13" s="18">
        <f>'TaxItem Data 08-09'!D62</f>
        <v>214.06235</v>
      </c>
      <c r="E13" s="18">
        <f t="shared" si="0"/>
        <v>639.6999500000001</v>
      </c>
      <c r="F13" s="18">
        <f>'TaxItem Data 08-09'!F62</f>
        <v>194.413583</v>
      </c>
      <c r="G13" s="18">
        <f>'TaxItem Data 08-09'!G62</f>
        <v>218.466</v>
      </c>
      <c r="H13" s="18">
        <f>'TaxItem Data 08-09'!H62</f>
        <v>207.40277</v>
      </c>
      <c r="I13" s="18">
        <f t="shared" si="3"/>
        <v>620.2823530000001</v>
      </c>
      <c r="J13" s="18">
        <f>'TaxItem Data 08-09'!J62</f>
        <v>217.40275</v>
      </c>
      <c r="K13" s="18">
        <f>'TaxItem Data 08-09'!K62</f>
        <v>224.597445</v>
      </c>
      <c r="L13" s="18">
        <f>'TaxItem Data 08-09'!L62</f>
        <v>195.86366</v>
      </c>
      <c r="M13" s="18">
        <f t="shared" si="4"/>
        <v>637.863855</v>
      </c>
      <c r="N13" s="18">
        <f>'TaxItem Data 08-09'!N62</f>
        <v>146.726107</v>
      </c>
      <c r="O13" s="18">
        <f>'TaxItem Data 08-09'!O62</f>
        <v>190.9603</v>
      </c>
      <c r="P13" s="18">
        <f>'TaxItem Data 08-09'!P62</f>
        <v>262.59159992</v>
      </c>
      <c r="Q13" s="18">
        <f t="shared" si="5"/>
        <v>600.27800692</v>
      </c>
      <c r="R13" s="32"/>
    </row>
    <row r="14" spans="1:18" ht="12.75">
      <c r="A14" s="29" t="s">
        <v>108</v>
      </c>
      <c r="B14" s="18">
        <f>'TaxItem Data 08-09'!B94</f>
        <v>288.72473763</v>
      </c>
      <c r="C14" s="18">
        <f>'TaxItem Data 08-09'!C94</f>
        <v>289.81015584000005</v>
      </c>
      <c r="D14" s="18">
        <f>'TaxItem Data 08-09'!D94</f>
        <v>351.50787529999997</v>
      </c>
      <c r="E14" s="18">
        <f t="shared" si="0"/>
        <v>930.0427687700001</v>
      </c>
      <c r="F14" s="18">
        <f>'TaxItem Data 08-09'!F94</f>
        <v>303.07517008</v>
      </c>
      <c r="G14" s="18">
        <f>'TaxItem Data 08-09'!G94</f>
        <v>296.7571076400001</v>
      </c>
      <c r="H14" s="18">
        <f>'TaxItem Data 08-09'!H94</f>
        <v>378.70186284999994</v>
      </c>
      <c r="I14" s="18">
        <f t="shared" si="3"/>
        <v>978.5341405700001</v>
      </c>
      <c r="J14" s="18">
        <f>'TaxItem Data 08-09'!J94</f>
        <v>297.70537023</v>
      </c>
      <c r="K14" s="18">
        <f>'TaxItem Data 08-09'!K94</f>
        <v>250.66714951999998</v>
      </c>
      <c r="L14" s="18">
        <f>'TaxItem Data 08-09'!L94</f>
        <v>284.45761045999996</v>
      </c>
      <c r="M14" s="18">
        <f t="shared" si="4"/>
        <v>832.83013021</v>
      </c>
      <c r="N14" s="18">
        <f>'TaxItem Data 08-09'!N94</f>
        <v>257.76711323</v>
      </c>
      <c r="O14" s="18">
        <f>'TaxItem Data 08-09'!O94</f>
        <v>303.76960866999997</v>
      </c>
      <c r="P14" s="18">
        <f>'TaxItem Data 08-09'!P94</f>
        <v>65.07501841</v>
      </c>
      <c r="Q14" s="18">
        <f t="shared" si="5"/>
        <v>626.61174031</v>
      </c>
      <c r="R14" s="32"/>
    </row>
    <row r="15" spans="1:18" ht="12.75">
      <c r="A15" s="29" t="s">
        <v>109</v>
      </c>
      <c r="B15" s="18">
        <f>'TaxItem Data 08-09'!B95</f>
        <v>5084.8789795699995</v>
      </c>
      <c r="C15" s="18">
        <f>'TaxItem Data 08-09'!C95</f>
        <v>4475.3432402299995</v>
      </c>
      <c r="D15" s="18">
        <f>'TaxItem Data 08-09'!D95</f>
        <v>4608.62157275</v>
      </c>
      <c r="E15" s="18">
        <f t="shared" si="0"/>
        <v>14168.843792549998</v>
      </c>
      <c r="F15" s="18">
        <f>'TaxItem Data 08-09'!F95</f>
        <v>3541.36715989</v>
      </c>
      <c r="G15" s="18">
        <f>'TaxItem Data 08-09'!G95</f>
        <v>4281.995030660001</v>
      </c>
      <c r="H15" s="18">
        <f>'TaxItem Data 08-09'!H95</f>
        <v>3771.83516216</v>
      </c>
      <c r="I15" s="18">
        <f t="shared" si="3"/>
        <v>11595.197352710002</v>
      </c>
      <c r="J15" s="18">
        <f>'TaxItem Data 08-09'!J95</f>
        <v>4100.68253221</v>
      </c>
      <c r="K15" s="18">
        <f>'TaxItem Data 08-09'!K95</f>
        <v>3441.8663445400002</v>
      </c>
      <c r="L15" s="18">
        <f>'TaxItem Data 08-09'!L95</f>
        <v>3854.43015561</v>
      </c>
      <c r="M15" s="18">
        <f t="shared" si="4"/>
        <v>11396.979032360001</v>
      </c>
      <c r="N15" s="18">
        <f>'TaxItem Data 08-09'!N95</f>
        <v>3335.95044351</v>
      </c>
      <c r="O15" s="18">
        <f>'TaxItem Data 08-09'!O95</f>
        <v>3392.4945250700002</v>
      </c>
      <c r="P15" s="18">
        <f>'TaxItem Data 08-09'!P95</f>
        <v>4308.90916499</v>
      </c>
      <c r="Q15" s="18">
        <f t="shared" si="5"/>
        <v>11037.35413357</v>
      </c>
      <c r="R15" s="32"/>
    </row>
    <row r="16" spans="1:18" ht="12.75">
      <c r="A16" s="29" t="s">
        <v>125</v>
      </c>
      <c r="B16" s="18">
        <f>'TaxItem Data 08-09'!B96</f>
        <v>5373.6037172</v>
      </c>
      <c r="C16" s="18">
        <f>'TaxItem Data 08-09'!C96</f>
        <v>4765.15339607</v>
      </c>
      <c r="D16" s="18">
        <f>'TaxItem Data 08-09'!D96</f>
        <v>4960.12944805</v>
      </c>
      <c r="E16" s="18">
        <f t="shared" si="0"/>
        <v>15098.88656132</v>
      </c>
      <c r="F16" s="18">
        <f>'TaxItem Data 08-09'!F96</f>
        <v>3844.44232997</v>
      </c>
      <c r="G16" s="18">
        <f>'TaxItem Data 08-09'!G96</f>
        <v>4578.752138300001</v>
      </c>
      <c r="H16" s="18">
        <f>'TaxItem Data 08-09'!H96</f>
        <v>4150.5370250099995</v>
      </c>
      <c r="I16" s="18">
        <f t="shared" si="3"/>
        <v>12573.73149328</v>
      </c>
      <c r="J16" s="18">
        <f>'TaxItem Data 08-09'!J96</f>
        <v>4398.38790244</v>
      </c>
      <c r="K16" s="18">
        <f>'TaxItem Data 08-09'!K96</f>
        <v>3692.53349406</v>
      </c>
      <c r="L16" s="18">
        <f>'TaxItem Data 08-09'!L96</f>
        <v>4138.88776607</v>
      </c>
      <c r="M16" s="18">
        <f t="shared" si="4"/>
        <v>12229.80916257</v>
      </c>
      <c r="N16" s="18">
        <f>'TaxItem Data 08-09'!N96</f>
        <v>3593.71755674</v>
      </c>
      <c r="O16" s="18">
        <f>'TaxItem Data 08-09'!O96</f>
        <v>3696.26413374</v>
      </c>
      <c r="P16" s="18">
        <f>'TaxItem Data 08-09'!P96</f>
        <v>4373.9841834</v>
      </c>
      <c r="Q16" s="18">
        <f t="shared" si="5"/>
        <v>11663.965873879999</v>
      </c>
      <c r="R16" s="32"/>
    </row>
    <row r="17" spans="1:18" ht="12.75">
      <c r="A17" s="30" t="s">
        <v>17</v>
      </c>
      <c r="B17" s="13">
        <f aca="true" t="shared" si="6" ref="B17:I17">B10+B11+B12-B13+B14+B15-B16</f>
        <v>303880.47532423004</v>
      </c>
      <c r="C17" s="13">
        <f t="shared" si="6"/>
        <v>288962.98611508</v>
      </c>
      <c r="D17" s="13">
        <f t="shared" si="6"/>
        <v>421387.78511288995</v>
      </c>
      <c r="E17" s="13">
        <f t="shared" si="6"/>
        <v>1012368.8262621341</v>
      </c>
      <c r="F17" s="13">
        <f t="shared" si="6"/>
        <v>335221.37968784897</v>
      </c>
      <c r="G17" s="13">
        <f t="shared" si="6"/>
        <v>305802.1385804</v>
      </c>
      <c r="H17" s="13">
        <f t="shared" si="6"/>
        <v>409997.32446471305</v>
      </c>
      <c r="I17" s="13">
        <f t="shared" si="6"/>
        <v>1051020.842732962</v>
      </c>
      <c r="J17" s="13">
        <f>J10+J11+J12-J13+J14+J15-J16</f>
        <v>320437.2279918301</v>
      </c>
      <c r="K17" s="13">
        <f>K10+K11+K12-K13+K14+K15-K16</f>
        <v>281066.02249348006</v>
      </c>
      <c r="L17" s="13">
        <f>L10+L11+L12-L13+L14+L15-L16</f>
        <v>401496.35709471995</v>
      </c>
      <c r="M17" s="13">
        <f>M10+M11+M12-M13+M14+M15-M16</f>
        <v>1002999.60758003</v>
      </c>
      <c r="N17" s="13">
        <f>N10+N11+N12-N13+N14+N15-N16</f>
        <v>293704.15668743</v>
      </c>
      <c r="O17" s="13">
        <f>O10+O11+O12-O13+O14+O15-O16</f>
        <v>312834.8285690529</v>
      </c>
      <c r="P17" s="13">
        <f>P10+P11+P12-P13+P14+P15-P16</f>
        <v>379034.92963368</v>
      </c>
      <c r="Q17" s="13">
        <f>Q10+Q11+Q12-Q13+Q14+Q15-Q16</f>
        <v>985573.914890163</v>
      </c>
      <c r="R17" s="32"/>
    </row>
    <row r="18" spans="1:13" ht="15">
      <c r="A18" s="31" t="s">
        <v>126</v>
      </c>
      <c r="M18" s="32"/>
    </row>
    <row r="19" ht="12.75">
      <c r="M19" s="33"/>
    </row>
    <row r="20" ht="12.75">
      <c r="M20" s="32"/>
    </row>
  </sheetData>
  <mergeCells count="5">
    <mergeCell ref="N3:Q3"/>
    <mergeCell ref="A3:A4"/>
    <mergeCell ref="B3:E3"/>
    <mergeCell ref="F3:I3"/>
    <mergeCell ref="J3:M3"/>
  </mergeCells>
  <printOptions/>
  <pageMargins left="0.75" right="0.75" top="1" bottom="1" header="0.5" footer="0.5"/>
  <pageSetup fitToHeight="1" fitToWidth="1" horizontalDpi="300" verticalDpi="300" orientation="landscape" paperSize="9" scale="58" r:id="rId1"/>
  <headerFooter alignWithMargins="0">
    <oddHeader>&amp;C&amp;"Arial,Bold"&amp;12TANZANIA REVENUE AUTHORITY
Actual Revenue Collections (Quarterly) for 2008/09 by Departments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9"/>
  <sheetViews>
    <sheetView zoomScale="75" zoomScaleNormal="75" workbookViewId="0" topLeftCell="A1">
      <pane xSplit="1" ySplit="3" topLeftCell="J7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1" sqref="S1:AB16384"/>
    </sheetView>
  </sheetViews>
  <sheetFormatPr defaultColWidth="9.140625" defaultRowHeight="12.75"/>
  <cols>
    <col min="1" max="1" width="32.57421875" style="0" customWidth="1"/>
    <col min="2" max="2" width="13.28125" style="1" customWidth="1"/>
    <col min="3" max="3" width="12.00390625" style="1" bestFit="1" customWidth="1"/>
    <col min="4" max="4" width="12.28125" style="1" bestFit="1" customWidth="1"/>
    <col min="5" max="5" width="13.00390625" style="1" customWidth="1"/>
    <col min="6" max="6" width="13.57421875" style="0" customWidth="1"/>
    <col min="7" max="7" width="13.421875" style="0" customWidth="1"/>
    <col min="8" max="9" width="12.57421875" style="0" customWidth="1"/>
    <col min="10" max="10" width="12.00390625" style="1" bestFit="1" customWidth="1"/>
    <col min="11" max="11" width="13.00390625" style="1" customWidth="1"/>
    <col min="12" max="12" width="13.140625" style="1" customWidth="1"/>
    <col min="13" max="13" width="12.57421875" style="0" customWidth="1"/>
    <col min="14" max="14" width="11.7109375" style="0" customWidth="1"/>
    <col min="15" max="15" width="12.140625" style="0" customWidth="1"/>
    <col min="16" max="16" width="12.28125" style="0" customWidth="1"/>
    <col min="17" max="17" width="11.8515625" style="0" customWidth="1"/>
    <col min="18" max="18" width="10.28125" style="0" bestFit="1" customWidth="1"/>
  </cols>
  <sheetData>
    <row r="1" spans="1:17" ht="15.75">
      <c r="A1" s="16" t="s">
        <v>128</v>
      </c>
      <c r="Q1" s="22" t="s">
        <v>151</v>
      </c>
    </row>
    <row r="2" spans="1:17" ht="12.75">
      <c r="A2" s="36" t="s">
        <v>105</v>
      </c>
      <c r="B2" s="35" t="s">
        <v>127</v>
      </c>
      <c r="C2" s="35"/>
      <c r="D2" s="35"/>
      <c r="E2" s="35"/>
      <c r="F2" s="35" t="s">
        <v>136</v>
      </c>
      <c r="G2" s="35"/>
      <c r="H2" s="35"/>
      <c r="I2" s="35"/>
      <c r="J2" s="35" t="s">
        <v>140</v>
      </c>
      <c r="K2" s="35"/>
      <c r="L2" s="35"/>
      <c r="M2" s="35"/>
      <c r="N2" s="35" t="s">
        <v>152</v>
      </c>
      <c r="O2" s="35"/>
      <c r="P2" s="35"/>
      <c r="Q2" s="35"/>
    </row>
    <row r="3" spans="1:17" ht="12.75">
      <c r="A3" s="36"/>
      <c r="B3" s="4" t="s">
        <v>94</v>
      </c>
      <c r="C3" s="4" t="s">
        <v>98</v>
      </c>
      <c r="D3" s="4" t="s">
        <v>99</v>
      </c>
      <c r="E3" s="4" t="s">
        <v>100</v>
      </c>
      <c r="F3" s="4" t="s">
        <v>137</v>
      </c>
      <c r="G3" s="4" t="s">
        <v>138</v>
      </c>
      <c r="H3" s="4" t="s">
        <v>139</v>
      </c>
      <c r="I3" s="4" t="s">
        <v>100</v>
      </c>
      <c r="J3" s="4" t="s">
        <v>141</v>
      </c>
      <c r="K3" s="4" t="s">
        <v>142</v>
      </c>
      <c r="L3" s="4" t="s">
        <v>143</v>
      </c>
      <c r="M3" s="4" t="s">
        <v>100</v>
      </c>
      <c r="N3" s="4" t="s">
        <v>153</v>
      </c>
      <c r="O3" s="4" t="s">
        <v>154</v>
      </c>
      <c r="P3" s="4" t="s">
        <v>155</v>
      </c>
      <c r="Q3" s="4" t="s">
        <v>100</v>
      </c>
    </row>
    <row r="4" spans="1:17" ht="12.75">
      <c r="A4" s="7" t="s">
        <v>0</v>
      </c>
      <c r="B4" s="8">
        <v>7675.17989751</v>
      </c>
      <c r="C4" s="8">
        <v>2941.5241306999997</v>
      </c>
      <c r="D4" s="8">
        <v>12978.629283220002</v>
      </c>
      <c r="E4" s="8">
        <f>SUM(B4:D4)</f>
        <v>23595.33331143</v>
      </c>
      <c r="F4" s="21">
        <v>3821.96253799</v>
      </c>
      <c r="G4" s="8">
        <v>3130.9775817399996</v>
      </c>
      <c r="H4" s="8">
        <v>21171.428410239998</v>
      </c>
      <c r="I4" s="8">
        <f>SUM(F4:H4)</f>
        <v>28124.368529969997</v>
      </c>
      <c r="J4" s="8">
        <v>8100.56431356</v>
      </c>
      <c r="K4" s="8">
        <v>3361.42703747</v>
      </c>
      <c r="L4" s="8">
        <v>14746.697809450001</v>
      </c>
      <c r="M4" s="8">
        <f>SUM(J4:L4)</f>
        <v>26208.68916048</v>
      </c>
      <c r="N4" s="8">
        <v>5638.20006162</v>
      </c>
      <c r="O4" s="8">
        <v>7440.9296381</v>
      </c>
      <c r="P4" s="8">
        <v>19245.18438306</v>
      </c>
      <c r="Q4" s="8">
        <f>SUM(N4:P4)</f>
        <v>32324.31408278</v>
      </c>
    </row>
    <row r="5" spans="1:17" ht="12.75">
      <c r="A5" s="7" t="s">
        <v>1</v>
      </c>
      <c r="B5" s="8">
        <v>0.92442</v>
      </c>
      <c r="C5" s="8">
        <v>0.47040283</v>
      </c>
      <c r="D5" s="8">
        <v>0.849</v>
      </c>
      <c r="E5" s="8">
        <f aca="true" t="shared" si="0" ref="E5:E24">SUM(B5:D5)</f>
        <v>2.24382283</v>
      </c>
      <c r="F5" s="21">
        <v>0.27525</v>
      </c>
      <c r="G5" s="8">
        <v>0.053</v>
      </c>
      <c r="H5" s="8">
        <v>0.924534</v>
      </c>
      <c r="I5" s="8">
        <f aca="true" t="shared" si="1" ref="I5:I24">SUM(F5:H5)</f>
        <v>1.252784</v>
      </c>
      <c r="J5" s="8">
        <v>0.05</v>
      </c>
      <c r="K5" s="8">
        <v>0.18161644</v>
      </c>
      <c r="L5" s="8">
        <v>0.575</v>
      </c>
      <c r="M5" s="8">
        <f aca="true" t="shared" si="2" ref="M5:M24">SUM(J5:L5)</f>
        <v>0.80661644</v>
      </c>
      <c r="N5" s="8">
        <v>1.51</v>
      </c>
      <c r="O5" s="8">
        <v>0.25</v>
      </c>
      <c r="P5" s="8"/>
      <c r="Q5" s="8">
        <f aca="true" t="shared" si="3" ref="Q5:Q24">SUM(N5:P5)</f>
        <v>1.76</v>
      </c>
    </row>
    <row r="6" spans="1:17" ht="12.75">
      <c r="A6" s="7" t="s">
        <v>2</v>
      </c>
      <c r="B6" s="8">
        <v>2380.0523704899997</v>
      </c>
      <c r="C6" s="8">
        <v>2007.74542965</v>
      </c>
      <c r="D6" s="8">
        <v>5222.0869981000005</v>
      </c>
      <c r="E6" s="8">
        <f t="shared" si="0"/>
        <v>9609.88479824</v>
      </c>
      <c r="F6" s="21">
        <v>2173.66823092</v>
      </c>
      <c r="G6" s="8">
        <v>1525.3453723200003</v>
      </c>
      <c r="H6" s="8">
        <v>4722.157387122999</v>
      </c>
      <c r="I6" s="8">
        <f t="shared" si="1"/>
        <v>8421.170990363</v>
      </c>
      <c r="J6" s="8">
        <v>2750.1887067400003</v>
      </c>
      <c r="K6" s="8">
        <v>2611.43932342</v>
      </c>
      <c r="L6" s="8">
        <v>7523.182649280001</v>
      </c>
      <c r="M6" s="8">
        <f t="shared" si="2"/>
        <v>12884.810679440001</v>
      </c>
      <c r="N6" s="8">
        <v>2666.27295434</v>
      </c>
      <c r="O6" s="8">
        <v>1990.7571284199996</v>
      </c>
      <c r="P6" s="8">
        <v>6536.82476975</v>
      </c>
      <c r="Q6" s="8">
        <f t="shared" si="3"/>
        <v>11193.85485251</v>
      </c>
    </row>
    <row r="7" spans="1:17" ht="12.75">
      <c r="A7" s="7" t="s">
        <v>3</v>
      </c>
      <c r="B7" s="8">
        <v>375.57003931</v>
      </c>
      <c r="C7" s="8">
        <v>366.13019393</v>
      </c>
      <c r="D7" s="8">
        <v>795.77156638</v>
      </c>
      <c r="E7" s="8">
        <f t="shared" si="0"/>
        <v>1537.47179962</v>
      </c>
      <c r="F7" s="21">
        <v>432.5607872</v>
      </c>
      <c r="G7" s="8">
        <v>564.14670372</v>
      </c>
      <c r="H7" s="8">
        <v>1045.5117567300001</v>
      </c>
      <c r="I7" s="8">
        <f t="shared" si="1"/>
        <v>2042.2192476500002</v>
      </c>
      <c r="J7" s="8">
        <v>883.6333206099999</v>
      </c>
      <c r="K7" s="8">
        <v>598.0238639099999</v>
      </c>
      <c r="L7" s="8">
        <v>1363.24638692</v>
      </c>
      <c r="M7" s="8">
        <f t="shared" si="2"/>
        <v>2844.9035714399997</v>
      </c>
      <c r="N7" s="8">
        <v>1044.61661702</v>
      </c>
      <c r="O7" s="8">
        <v>1215.1276626100002</v>
      </c>
      <c r="P7" s="8">
        <v>926.07840568</v>
      </c>
      <c r="Q7" s="8">
        <f t="shared" si="3"/>
        <v>3185.82268531</v>
      </c>
    </row>
    <row r="8" spans="1:17" ht="12.75">
      <c r="A8" s="7" t="s">
        <v>4</v>
      </c>
      <c r="B8" s="8">
        <v>446.89139653999996</v>
      </c>
      <c r="C8" s="8">
        <v>242.53188984</v>
      </c>
      <c r="D8" s="8">
        <v>665.60355671</v>
      </c>
      <c r="E8" s="8">
        <f t="shared" si="0"/>
        <v>1355.02684309</v>
      </c>
      <c r="F8" s="21">
        <v>745.0470894100001</v>
      </c>
      <c r="G8" s="8">
        <v>483.79085927</v>
      </c>
      <c r="H8" s="8">
        <v>338.44091005</v>
      </c>
      <c r="I8" s="8">
        <f t="shared" si="1"/>
        <v>1567.2788587300001</v>
      </c>
      <c r="J8" s="8">
        <v>264.18393843</v>
      </c>
      <c r="K8" s="8">
        <v>375.44252561</v>
      </c>
      <c r="L8" s="8">
        <v>1082.5873235</v>
      </c>
      <c r="M8" s="8">
        <f t="shared" si="2"/>
        <v>1722.2137875399999</v>
      </c>
      <c r="N8" s="8">
        <v>443.22113972</v>
      </c>
      <c r="O8" s="8">
        <v>272.15356019</v>
      </c>
      <c r="P8" s="8">
        <v>379.62487769</v>
      </c>
      <c r="Q8" s="8">
        <f t="shared" si="3"/>
        <v>1094.9995776</v>
      </c>
    </row>
    <row r="9" spans="1:17" ht="12.75">
      <c r="A9" s="7" t="s">
        <v>5</v>
      </c>
      <c r="B9" s="8">
        <v>31.720963</v>
      </c>
      <c r="C9" s="8">
        <v>39.10036403</v>
      </c>
      <c r="D9" s="8">
        <v>78.43581526999999</v>
      </c>
      <c r="E9" s="8">
        <f t="shared" si="0"/>
        <v>149.2571423</v>
      </c>
      <c r="F9" s="21">
        <v>117.60638168999999</v>
      </c>
      <c r="G9" s="8">
        <v>92.4401491</v>
      </c>
      <c r="H9" s="8">
        <v>75.25489701</v>
      </c>
      <c r="I9" s="8">
        <f t="shared" si="1"/>
        <v>285.3014278</v>
      </c>
      <c r="J9" s="8">
        <v>228.45637348</v>
      </c>
      <c r="K9" s="8">
        <v>280.72665575</v>
      </c>
      <c r="L9" s="8">
        <v>142.58261525999998</v>
      </c>
      <c r="M9" s="8">
        <f t="shared" si="2"/>
        <v>651.76564449</v>
      </c>
      <c r="N9" s="8">
        <v>108.94699855</v>
      </c>
      <c r="O9" s="8">
        <v>101.677724</v>
      </c>
      <c r="P9" s="8">
        <v>253.7802206</v>
      </c>
      <c r="Q9" s="8">
        <f t="shared" si="3"/>
        <v>464.40494315</v>
      </c>
    </row>
    <row r="10" spans="1:17" ht="12.75">
      <c r="A10" s="7" t="s">
        <v>6</v>
      </c>
      <c r="B10" s="8">
        <v>19.368539</v>
      </c>
      <c r="C10" s="8">
        <v>25.823125</v>
      </c>
      <c r="D10" s="8">
        <v>65.35271037999999</v>
      </c>
      <c r="E10" s="8">
        <f t="shared" si="0"/>
        <v>110.54437438</v>
      </c>
      <c r="F10" s="21">
        <v>28.640103120000003</v>
      </c>
      <c r="G10" s="8">
        <v>23.3693577</v>
      </c>
      <c r="H10" s="8">
        <v>17.27447692</v>
      </c>
      <c r="I10" s="8">
        <f t="shared" si="1"/>
        <v>69.28393774</v>
      </c>
      <c r="J10" s="8">
        <v>17.926178059999998</v>
      </c>
      <c r="K10" s="8">
        <v>26.90917146</v>
      </c>
      <c r="L10" s="8">
        <v>21.084466629999998</v>
      </c>
      <c r="M10" s="8">
        <f t="shared" si="2"/>
        <v>65.91981614999999</v>
      </c>
      <c r="N10" s="8">
        <v>621.33568263</v>
      </c>
      <c r="O10" s="8">
        <v>23.743837420000002</v>
      </c>
      <c r="P10" s="8">
        <v>3.0404733999999998</v>
      </c>
      <c r="Q10" s="8">
        <f t="shared" si="3"/>
        <v>648.1199934499999</v>
      </c>
    </row>
    <row r="11" spans="1:17" ht="12.75">
      <c r="A11" s="7" t="s">
        <v>7</v>
      </c>
      <c r="B11" s="8">
        <v>33.536174349999996</v>
      </c>
      <c r="C11" s="8">
        <v>38.632602930000004</v>
      </c>
      <c r="D11" s="8">
        <v>37.727482560000006</v>
      </c>
      <c r="E11" s="8">
        <f t="shared" si="0"/>
        <v>109.89625984</v>
      </c>
      <c r="F11" s="21">
        <v>158.39312228999998</v>
      </c>
      <c r="G11" s="8">
        <v>19.214674629999998</v>
      </c>
      <c r="H11" s="8">
        <v>18.65515316</v>
      </c>
      <c r="I11" s="8">
        <f t="shared" si="1"/>
        <v>196.26295007999997</v>
      </c>
      <c r="J11" s="8">
        <v>17.860814100000002</v>
      </c>
      <c r="K11" s="8">
        <v>51.47079507000001</v>
      </c>
      <c r="L11" s="8">
        <v>15.3151675</v>
      </c>
      <c r="M11" s="8">
        <f t="shared" si="2"/>
        <v>84.64677667000001</v>
      </c>
      <c r="N11" s="8">
        <v>61.051916150000004</v>
      </c>
      <c r="O11" s="8">
        <v>35.23639562</v>
      </c>
      <c r="P11" s="8">
        <v>143.78419538999998</v>
      </c>
      <c r="Q11" s="8">
        <f t="shared" si="3"/>
        <v>240.07250716</v>
      </c>
    </row>
    <row r="12" spans="1:17" ht="12.75">
      <c r="A12" s="7" t="s">
        <v>8</v>
      </c>
      <c r="B12" s="8">
        <v>1461.6191229400001</v>
      </c>
      <c r="C12" s="8">
        <v>676.11776016</v>
      </c>
      <c r="D12" s="8">
        <v>980.58555113</v>
      </c>
      <c r="E12" s="8">
        <f t="shared" si="0"/>
        <v>3118.3224342300005</v>
      </c>
      <c r="F12" s="21">
        <v>1274.28586207</v>
      </c>
      <c r="G12" s="8">
        <v>3700.90755816</v>
      </c>
      <c r="H12" s="8">
        <v>3160.79470725</v>
      </c>
      <c r="I12" s="8">
        <f t="shared" si="1"/>
        <v>8135.98812748</v>
      </c>
      <c r="J12" s="8">
        <v>659.96995646</v>
      </c>
      <c r="K12" s="8">
        <v>879.17870792</v>
      </c>
      <c r="L12" s="8">
        <v>393.02932246</v>
      </c>
      <c r="M12" s="8">
        <f t="shared" si="2"/>
        <v>1932.17798684</v>
      </c>
      <c r="N12" s="8">
        <v>507.74285582</v>
      </c>
      <c r="O12" s="8">
        <v>914.78173199</v>
      </c>
      <c r="P12" s="8">
        <v>730.7720397</v>
      </c>
      <c r="Q12" s="8">
        <f t="shared" si="3"/>
        <v>2153.29662751</v>
      </c>
    </row>
    <row r="13" spans="1:17" ht="12.75">
      <c r="A13" s="7" t="s">
        <v>9</v>
      </c>
      <c r="B13" s="8">
        <v>0.33794</v>
      </c>
      <c r="C13" s="8">
        <v>8.257457</v>
      </c>
      <c r="D13" s="8">
        <v>11.9255344</v>
      </c>
      <c r="E13" s="8">
        <f t="shared" si="0"/>
        <v>20.520931400000002</v>
      </c>
      <c r="F13" s="21">
        <v>0.368833</v>
      </c>
      <c r="G13" s="8">
        <v>3.902005</v>
      </c>
      <c r="H13" s="8">
        <v>1.470126</v>
      </c>
      <c r="I13" s="8">
        <f t="shared" si="1"/>
        <v>5.740964</v>
      </c>
      <c r="J13" s="8">
        <v>1.794975</v>
      </c>
      <c r="K13" s="8">
        <v>4.211874</v>
      </c>
      <c r="L13" s="8">
        <v>11.7199701</v>
      </c>
      <c r="M13" s="8">
        <f t="shared" si="2"/>
        <v>17.7268191</v>
      </c>
      <c r="N13" s="8">
        <v>25.37039822</v>
      </c>
      <c r="O13" s="8">
        <v>57.15445</v>
      </c>
      <c r="P13" s="8">
        <v>8.3093341</v>
      </c>
      <c r="Q13" s="8">
        <f t="shared" si="3"/>
        <v>90.83418232</v>
      </c>
    </row>
    <row r="14" spans="1:17" ht="12.75">
      <c r="A14" s="7" t="s">
        <v>10</v>
      </c>
      <c r="B14" s="8">
        <v>58.39752757</v>
      </c>
      <c r="C14" s="8">
        <v>203.8943921</v>
      </c>
      <c r="D14" s="8">
        <v>61.103642880000024</v>
      </c>
      <c r="E14" s="8">
        <f t="shared" si="0"/>
        <v>323.39556255</v>
      </c>
      <c r="F14" s="21">
        <v>49.55364570999999</v>
      </c>
      <c r="G14" s="8">
        <v>34.84420823</v>
      </c>
      <c r="H14" s="8">
        <v>74.98567786999999</v>
      </c>
      <c r="I14" s="8">
        <f t="shared" si="1"/>
        <v>159.38353180999997</v>
      </c>
      <c r="J14" s="8">
        <v>32.02099361</v>
      </c>
      <c r="K14" s="8">
        <v>24.835716200000004</v>
      </c>
      <c r="L14" s="8">
        <v>40.62517983</v>
      </c>
      <c r="M14" s="8">
        <f t="shared" si="2"/>
        <v>97.48188963999999</v>
      </c>
      <c r="N14" s="8">
        <v>64.52210726</v>
      </c>
      <c r="O14" s="8">
        <v>126.901035453</v>
      </c>
      <c r="P14" s="8">
        <v>112.43243654000001</v>
      </c>
      <c r="Q14" s="8">
        <f t="shared" si="3"/>
        <v>303.85557925300003</v>
      </c>
    </row>
    <row r="15" spans="1:17" ht="12.75">
      <c r="A15" s="7" t="s">
        <v>11</v>
      </c>
      <c r="B15" s="8">
        <v>0</v>
      </c>
      <c r="C15" s="8">
        <v>261.621952</v>
      </c>
      <c r="D15" s="8">
        <v>0</v>
      </c>
      <c r="E15" s="8">
        <f t="shared" si="0"/>
        <v>261.621952</v>
      </c>
      <c r="F15" s="21">
        <v>340.981964</v>
      </c>
      <c r="G15" s="8">
        <v>265.929957</v>
      </c>
      <c r="H15" s="8">
        <v>0</v>
      </c>
      <c r="I15" s="8">
        <f t="shared" si="1"/>
        <v>606.911921</v>
      </c>
      <c r="J15" s="8">
        <v>0</v>
      </c>
      <c r="K15" s="8">
        <v>219.797926</v>
      </c>
      <c r="L15" s="8">
        <v>54.655136</v>
      </c>
      <c r="M15" s="8">
        <f t="shared" si="2"/>
        <v>274.453062</v>
      </c>
      <c r="N15" s="8">
        <v>0</v>
      </c>
      <c r="O15" s="8">
        <v>269.759531</v>
      </c>
      <c r="P15" s="8">
        <v>196.603636</v>
      </c>
      <c r="Q15" s="8">
        <f t="shared" si="3"/>
        <v>466.363167</v>
      </c>
    </row>
    <row r="16" spans="1:17" ht="12.75">
      <c r="A16" s="7" t="s">
        <v>12</v>
      </c>
      <c r="B16" s="8">
        <v>978.52963836</v>
      </c>
      <c r="C16" s="8">
        <v>1304.5157491700002</v>
      </c>
      <c r="D16" s="8">
        <v>730.3379753300001</v>
      </c>
      <c r="E16" s="8">
        <f t="shared" si="0"/>
        <v>3013.38336286</v>
      </c>
      <c r="F16" s="21">
        <v>1130.44170098</v>
      </c>
      <c r="G16" s="8">
        <v>1482.30590984</v>
      </c>
      <c r="H16" s="8">
        <v>1446.93292397</v>
      </c>
      <c r="I16" s="8">
        <f t="shared" si="1"/>
        <v>4059.68053479</v>
      </c>
      <c r="J16" s="8">
        <v>1163.55462399</v>
      </c>
      <c r="K16" s="8">
        <v>1684.16748825</v>
      </c>
      <c r="L16" s="8">
        <v>1581.3826483700002</v>
      </c>
      <c r="M16" s="8">
        <f t="shared" si="2"/>
        <v>4429.10476061</v>
      </c>
      <c r="N16" s="8">
        <v>619.7946932000001</v>
      </c>
      <c r="O16" s="8">
        <v>1050.35700941</v>
      </c>
      <c r="P16" s="8">
        <v>1809.75852382</v>
      </c>
      <c r="Q16" s="8">
        <f t="shared" si="3"/>
        <v>3479.91022643</v>
      </c>
    </row>
    <row r="17" spans="1:17" ht="12.75">
      <c r="A17" s="7" t="s">
        <v>13</v>
      </c>
      <c r="B17" s="8">
        <v>229.186503</v>
      </c>
      <c r="C17" s="8">
        <v>393.00836439</v>
      </c>
      <c r="D17" s="8">
        <v>200.616617</v>
      </c>
      <c r="E17" s="8">
        <f t="shared" si="0"/>
        <v>822.81148439</v>
      </c>
      <c r="F17" s="21">
        <v>229.060644</v>
      </c>
      <c r="G17" s="8">
        <v>220.24623</v>
      </c>
      <c r="H17" s="8">
        <v>232.582088</v>
      </c>
      <c r="I17" s="8">
        <f t="shared" si="1"/>
        <v>681.888962</v>
      </c>
      <c r="J17" s="8">
        <v>291.475474</v>
      </c>
      <c r="K17" s="8">
        <v>229.953069</v>
      </c>
      <c r="L17" s="8">
        <v>169.517855</v>
      </c>
      <c r="M17" s="8">
        <f t="shared" si="2"/>
        <v>690.946398</v>
      </c>
      <c r="N17" s="8">
        <v>266.54943</v>
      </c>
      <c r="O17" s="8">
        <v>201.996275</v>
      </c>
      <c r="P17" s="8">
        <v>0.1</v>
      </c>
      <c r="Q17" s="8">
        <f t="shared" si="3"/>
        <v>468.645705</v>
      </c>
    </row>
    <row r="18" spans="1:17" ht="12.75">
      <c r="A18" s="15" t="s">
        <v>14</v>
      </c>
      <c r="B18" s="13">
        <f>SUM(B4:B17)</f>
        <v>13691.314532069997</v>
      </c>
      <c r="C18" s="13">
        <f>SUM(C4:C17)</f>
        <v>8509.37381373</v>
      </c>
      <c r="D18" s="13">
        <f>SUM(D4:D17)</f>
        <v>21829.025733360006</v>
      </c>
      <c r="E18" s="13">
        <f t="shared" si="0"/>
        <v>44029.71407916</v>
      </c>
      <c r="F18" s="13">
        <f>SUM(F4:F17)</f>
        <v>10502.84615238</v>
      </c>
      <c r="G18" s="13">
        <f>SUM(G4:G17)</f>
        <v>11547.47356671</v>
      </c>
      <c r="H18" s="13">
        <f>SUM(H4:H17)</f>
        <v>32306.413048323</v>
      </c>
      <c r="I18" s="13">
        <f t="shared" si="1"/>
        <v>54356.732767413</v>
      </c>
      <c r="J18" s="13">
        <f>SUM(J4:J17)</f>
        <v>14411.679668040004</v>
      </c>
      <c r="K18" s="13">
        <f>SUM(K4:K17)</f>
        <v>10347.765770499998</v>
      </c>
      <c r="L18" s="13">
        <f>SUM(L4:L17)</f>
        <v>27146.201530299997</v>
      </c>
      <c r="M18" s="13">
        <f t="shared" si="2"/>
        <v>51905.646968839996</v>
      </c>
      <c r="N18" s="13">
        <f>SUM(N4:N17)</f>
        <v>12069.13485453</v>
      </c>
      <c r="O18" s="13">
        <f>SUM(O4:O17)</f>
        <v>13700.825979213</v>
      </c>
      <c r="P18" s="13">
        <f>SUM(P4:P17)</f>
        <v>30346.29329573</v>
      </c>
      <c r="Q18" s="13">
        <f t="shared" si="3"/>
        <v>56116.254129473</v>
      </c>
    </row>
    <row r="19" spans="1:17" ht="12.75">
      <c r="A19" s="7" t="s">
        <v>15</v>
      </c>
      <c r="B19" s="8">
        <v>12910.388080199999</v>
      </c>
      <c r="C19" s="8">
        <v>17532.400168479995</v>
      </c>
      <c r="D19" s="8">
        <v>17532.675261480003</v>
      </c>
      <c r="E19" s="8">
        <f t="shared" si="0"/>
        <v>47975.46351016</v>
      </c>
      <c r="F19" s="8">
        <v>21049.519574543</v>
      </c>
      <c r="G19" s="8">
        <v>17202.051150720003</v>
      </c>
      <c r="H19" s="8">
        <v>22210.82443268</v>
      </c>
      <c r="I19" s="8">
        <f t="shared" si="1"/>
        <v>60462.395157943</v>
      </c>
      <c r="J19" s="8">
        <v>17068.635440079997</v>
      </c>
      <c r="K19" s="8">
        <v>16533.461749529997</v>
      </c>
      <c r="L19" s="8">
        <v>21422.07465944</v>
      </c>
      <c r="M19" s="8">
        <f t="shared" si="2"/>
        <v>55024.17184904999</v>
      </c>
      <c r="N19" s="8">
        <v>16150.16113111</v>
      </c>
      <c r="O19" s="8">
        <v>19313.570106190004</v>
      </c>
      <c r="P19" s="8">
        <v>19257.488254220003</v>
      </c>
      <c r="Q19" s="8">
        <f t="shared" si="3"/>
        <v>54721.21949152001</v>
      </c>
    </row>
    <row r="20" spans="1:17" ht="12.75">
      <c r="A20" s="7" t="s">
        <v>16</v>
      </c>
      <c r="B20" s="8">
        <v>2664.80207908</v>
      </c>
      <c r="C20" s="8">
        <v>3039.8743505599996</v>
      </c>
      <c r="D20" s="8">
        <v>3633.2074368900003</v>
      </c>
      <c r="E20" s="8">
        <f t="shared" si="0"/>
        <v>9337.883866529999</v>
      </c>
      <c r="F20" s="8">
        <v>3270.9089293599995</v>
      </c>
      <c r="G20" s="8">
        <v>3008.2073814</v>
      </c>
      <c r="H20" s="8">
        <v>3516.6971313999998</v>
      </c>
      <c r="I20" s="8">
        <f t="shared" si="1"/>
        <v>9795.813442159999</v>
      </c>
      <c r="J20" s="8">
        <v>2746.78661453</v>
      </c>
      <c r="K20" s="8">
        <v>2794.51673115</v>
      </c>
      <c r="L20" s="8">
        <v>2836.1770418100004</v>
      </c>
      <c r="M20" s="8">
        <f t="shared" si="2"/>
        <v>8377.48038749</v>
      </c>
      <c r="N20" s="8">
        <v>2391.88942851</v>
      </c>
      <c r="O20" s="8">
        <v>2882.98776986</v>
      </c>
      <c r="P20" s="8">
        <v>3420.3406251099996</v>
      </c>
      <c r="Q20" s="8">
        <f t="shared" si="3"/>
        <v>8695.21782348</v>
      </c>
    </row>
    <row r="21" spans="1:17" ht="12.75">
      <c r="A21" s="15" t="s">
        <v>14</v>
      </c>
      <c r="B21" s="13">
        <f>SUM(B19:B20)</f>
        <v>15575.190159279999</v>
      </c>
      <c r="C21" s="13">
        <f>SUM(C19:C20)</f>
        <v>20572.274519039995</v>
      </c>
      <c r="D21" s="13">
        <f>SUM(D19:D20)</f>
        <v>21165.882698370002</v>
      </c>
      <c r="E21" s="13">
        <f t="shared" si="0"/>
        <v>57313.34737669</v>
      </c>
      <c r="F21" s="13">
        <f>SUM(F19:F20)</f>
        <v>24320.428503903</v>
      </c>
      <c r="G21" s="13">
        <f>SUM(G19:G20)</f>
        <v>20210.258532120002</v>
      </c>
      <c r="H21" s="13">
        <f>SUM(H19:H20)</f>
        <v>25727.52156408</v>
      </c>
      <c r="I21" s="13">
        <f t="shared" si="1"/>
        <v>70258.20860010301</v>
      </c>
      <c r="J21" s="13">
        <f>SUM(J19:J20)</f>
        <v>19815.422054609997</v>
      </c>
      <c r="K21" s="13">
        <f>SUM(K19:K20)</f>
        <v>19327.978480679998</v>
      </c>
      <c r="L21" s="13">
        <f>SUM(L19:L20)</f>
        <v>24258.251701250003</v>
      </c>
      <c r="M21" s="13">
        <f t="shared" si="2"/>
        <v>63401.65223654</v>
      </c>
      <c r="N21" s="13">
        <f>SUM(N19:N20)</f>
        <v>18542.050559620002</v>
      </c>
      <c r="O21" s="13">
        <f>SUM(O19:O20)</f>
        <v>22196.557876050003</v>
      </c>
      <c r="P21" s="13">
        <f>SUM(P19:P20)</f>
        <v>22677.82887933</v>
      </c>
      <c r="Q21" s="13">
        <f t="shared" si="3"/>
        <v>63416.437315</v>
      </c>
    </row>
    <row r="22" spans="1:17" ht="12.75">
      <c r="A22" s="15" t="s">
        <v>150</v>
      </c>
      <c r="B22" s="13">
        <f>B21+B18</f>
        <v>29266.504691349997</v>
      </c>
      <c r="C22" s="13">
        <f>C21+C18</f>
        <v>29081.648332769997</v>
      </c>
      <c r="D22" s="13">
        <f>D21+D18</f>
        <v>42994.90843173001</v>
      </c>
      <c r="E22" s="13">
        <f t="shared" si="0"/>
        <v>101343.06145585</v>
      </c>
      <c r="F22" s="13">
        <f>F21+F18</f>
        <v>34823.274656283</v>
      </c>
      <c r="G22" s="13">
        <f>G21+G18</f>
        <v>31757.73209883</v>
      </c>
      <c r="H22" s="13">
        <f>H21+H18</f>
        <v>58033.934612403</v>
      </c>
      <c r="I22" s="13">
        <f t="shared" si="1"/>
        <v>124614.941367516</v>
      </c>
      <c r="J22" s="13">
        <f>J21+J18</f>
        <v>34227.10172265</v>
      </c>
      <c r="K22" s="13">
        <f>K21+K18</f>
        <v>29675.744251179996</v>
      </c>
      <c r="L22" s="13">
        <f>L21+L18</f>
        <v>51404.45323155</v>
      </c>
      <c r="M22" s="13">
        <f t="shared" si="2"/>
        <v>115307.29920538</v>
      </c>
      <c r="N22" s="13">
        <f>N21+N18</f>
        <v>30611.18541415</v>
      </c>
      <c r="O22" s="13">
        <f>O21+O18</f>
        <v>35897.383855263004</v>
      </c>
      <c r="P22" s="13">
        <f>P21+P18</f>
        <v>53024.12217506</v>
      </c>
      <c r="Q22" s="13">
        <f t="shared" si="3"/>
        <v>119532.69144447302</v>
      </c>
    </row>
    <row r="23" spans="1:17" ht="12.75">
      <c r="A23" s="7" t="s">
        <v>18</v>
      </c>
      <c r="B23" s="8">
        <v>888.2673596933333</v>
      </c>
      <c r="C23" s="8">
        <v>1013.2914501866666</v>
      </c>
      <c r="D23" s="8">
        <v>1211.06914563</v>
      </c>
      <c r="E23" s="8">
        <f t="shared" si="0"/>
        <v>3112.62795551</v>
      </c>
      <c r="F23" s="8">
        <v>1090.3029764533333</v>
      </c>
      <c r="G23" s="8">
        <v>1002.7357938</v>
      </c>
      <c r="H23" s="8">
        <v>1172.2323771333333</v>
      </c>
      <c r="I23" s="8">
        <f t="shared" si="1"/>
        <v>3265.2711473866666</v>
      </c>
      <c r="J23" s="8">
        <v>915.5955381766667</v>
      </c>
      <c r="K23" s="8">
        <v>931.5055770499999</v>
      </c>
      <c r="L23" s="8">
        <v>945.3923472700002</v>
      </c>
      <c r="M23" s="8">
        <f t="shared" si="2"/>
        <v>2792.493462496667</v>
      </c>
      <c r="N23" s="8">
        <v>797.29647617</v>
      </c>
      <c r="O23" s="8">
        <v>960.9959232866667</v>
      </c>
      <c r="P23" s="8">
        <v>1140.113541703333</v>
      </c>
      <c r="Q23" s="8">
        <f t="shared" si="3"/>
        <v>2898.40594116</v>
      </c>
    </row>
    <row r="24" spans="1:17" ht="12.75">
      <c r="A24" s="15" t="s">
        <v>149</v>
      </c>
      <c r="B24" s="13">
        <f>B22-B23</f>
        <v>28378.237331656663</v>
      </c>
      <c r="C24" s="13">
        <f>C22-C23</f>
        <v>28068.35688258333</v>
      </c>
      <c r="D24" s="13">
        <f>D22-D23</f>
        <v>41783.83928610001</v>
      </c>
      <c r="E24" s="13">
        <f t="shared" si="0"/>
        <v>98230.43350034</v>
      </c>
      <c r="F24" s="13">
        <f>F22-F23</f>
        <v>33732.971679829665</v>
      </c>
      <c r="G24" s="13">
        <f>G22-G23</f>
        <v>30754.996305030003</v>
      </c>
      <c r="H24" s="13">
        <f>H22-H23</f>
        <v>56861.702235269666</v>
      </c>
      <c r="I24" s="13">
        <f t="shared" si="1"/>
        <v>121349.67022012934</v>
      </c>
      <c r="J24" s="13">
        <f>J22-J23</f>
        <v>33311.50618447333</v>
      </c>
      <c r="K24" s="13">
        <f>K22-K23</f>
        <v>28744.238674129996</v>
      </c>
      <c r="L24" s="13">
        <f>L22-L23</f>
        <v>50459.06088428</v>
      </c>
      <c r="M24" s="13">
        <f t="shared" si="2"/>
        <v>112514.80574288333</v>
      </c>
      <c r="N24" s="13">
        <f>N22-N23</f>
        <v>29813.888937980002</v>
      </c>
      <c r="O24" s="13">
        <f>O22-O23</f>
        <v>34936.38793197634</v>
      </c>
      <c r="P24" s="13">
        <f>P22-P23</f>
        <v>51884.008633356665</v>
      </c>
      <c r="Q24" s="13">
        <f t="shared" si="3"/>
        <v>116634.285503313</v>
      </c>
    </row>
    <row r="25" spans="1:13" ht="14.25">
      <c r="A25" s="20" t="s">
        <v>126</v>
      </c>
      <c r="F25" s="1"/>
      <c r="G25" s="1"/>
      <c r="H25" s="1"/>
      <c r="I25" s="1"/>
      <c r="M25" s="1"/>
    </row>
    <row r="26" spans="6:13" ht="12.75">
      <c r="F26" s="1"/>
      <c r="G26" s="1"/>
      <c r="H26" s="1"/>
      <c r="I26" s="1"/>
      <c r="M26" s="1"/>
    </row>
    <row r="27" spans="1:17" ht="15.75">
      <c r="A27" s="16" t="s">
        <v>129</v>
      </c>
      <c r="F27" s="1"/>
      <c r="G27" s="1"/>
      <c r="H27" s="1"/>
      <c r="I27" s="1"/>
      <c r="Q27" s="22" t="s">
        <v>151</v>
      </c>
    </row>
    <row r="28" spans="1:17" ht="12.75">
      <c r="A28" s="36" t="s">
        <v>105</v>
      </c>
      <c r="B28" s="35" t="s">
        <v>127</v>
      </c>
      <c r="C28" s="35"/>
      <c r="D28" s="35"/>
      <c r="E28" s="35"/>
      <c r="F28" s="35" t="s">
        <v>136</v>
      </c>
      <c r="G28" s="35"/>
      <c r="H28" s="35"/>
      <c r="I28" s="35"/>
      <c r="J28" s="35" t="s">
        <v>140</v>
      </c>
      <c r="K28" s="35"/>
      <c r="L28" s="35"/>
      <c r="M28" s="35"/>
      <c r="N28" s="35" t="s">
        <v>152</v>
      </c>
      <c r="O28" s="35"/>
      <c r="P28" s="35"/>
      <c r="Q28" s="35"/>
    </row>
    <row r="29" spans="1:17" ht="12.75">
      <c r="A29" s="36"/>
      <c r="B29" s="4" t="s">
        <v>94</v>
      </c>
      <c r="C29" s="4" t="s">
        <v>98</v>
      </c>
      <c r="D29" s="4" t="s">
        <v>99</v>
      </c>
      <c r="E29" s="4" t="s">
        <v>100</v>
      </c>
      <c r="F29" s="4" t="s">
        <v>137</v>
      </c>
      <c r="G29" s="4" t="s">
        <v>138</v>
      </c>
      <c r="H29" s="4" t="s">
        <v>139</v>
      </c>
      <c r="I29" s="4" t="s">
        <v>100</v>
      </c>
      <c r="J29" s="4" t="s">
        <v>141</v>
      </c>
      <c r="K29" s="4" t="s">
        <v>142</v>
      </c>
      <c r="L29" s="4" t="s">
        <v>143</v>
      </c>
      <c r="M29" s="4" t="s">
        <v>100</v>
      </c>
      <c r="N29" s="4" t="s">
        <v>153</v>
      </c>
      <c r="O29" s="4" t="s">
        <v>154</v>
      </c>
      <c r="P29" s="4" t="s">
        <v>155</v>
      </c>
      <c r="Q29" s="4" t="s">
        <v>100</v>
      </c>
    </row>
    <row r="30" spans="1:17" ht="12.75">
      <c r="A30" s="5" t="s">
        <v>43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ht="12.75">
      <c r="A31" s="7" t="s">
        <v>44</v>
      </c>
      <c r="B31" s="8">
        <v>0</v>
      </c>
      <c r="C31" s="8">
        <v>0</v>
      </c>
      <c r="D31" s="8">
        <v>0</v>
      </c>
      <c r="E31" s="8">
        <f aca="true" t="shared" si="4" ref="E31:E63">SUM(B31:D31)</f>
        <v>0</v>
      </c>
      <c r="F31" s="8">
        <v>0</v>
      </c>
      <c r="G31" s="8">
        <v>0</v>
      </c>
      <c r="H31" s="8">
        <v>0</v>
      </c>
      <c r="I31" s="8">
        <f aca="true" t="shared" si="5" ref="I31:I39">SUM(F31:H31)</f>
        <v>0</v>
      </c>
      <c r="J31" s="8">
        <v>0</v>
      </c>
      <c r="K31" s="8">
        <v>0</v>
      </c>
      <c r="L31" s="8">
        <v>0</v>
      </c>
      <c r="M31" s="8">
        <f aca="true" t="shared" si="6" ref="M31:M39">SUM(J31:L31)</f>
        <v>0</v>
      </c>
      <c r="N31" s="8">
        <v>0</v>
      </c>
      <c r="O31" s="8">
        <v>0</v>
      </c>
      <c r="P31" s="8"/>
      <c r="Q31" s="8">
        <f aca="true" t="shared" si="7" ref="Q31:Q39">SUM(N31:P31)</f>
        <v>0</v>
      </c>
    </row>
    <row r="32" spans="1:17" ht="12.75">
      <c r="A32" s="7" t="s">
        <v>45</v>
      </c>
      <c r="B32" s="8">
        <v>0</v>
      </c>
      <c r="C32" s="8">
        <v>0.115</v>
      </c>
      <c r="D32" s="8">
        <v>0</v>
      </c>
      <c r="E32" s="8">
        <f t="shared" si="4"/>
        <v>0.115</v>
      </c>
      <c r="F32" s="8">
        <v>2.132506</v>
      </c>
      <c r="G32" s="8">
        <v>10.8321</v>
      </c>
      <c r="H32" s="8">
        <v>10.24487</v>
      </c>
      <c r="I32" s="8">
        <f t="shared" si="5"/>
        <v>23.209476000000002</v>
      </c>
      <c r="J32" s="8">
        <v>4.11718</v>
      </c>
      <c r="K32" s="8">
        <v>0.90394</v>
      </c>
      <c r="L32" s="8">
        <v>0</v>
      </c>
      <c r="M32" s="8">
        <f t="shared" si="6"/>
        <v>5.02112</v>
      </c>
      <c r="N32" s="8">
        <v>4.956757</v>
      </c>
      <c r="O32" s="8">
        <v>0</v>
      </c>
      <c r="P32" s="8">
        <v>9.310610800000001</v>
      </c>
      <c r="Q32" s="8">
        <f t="shared" si="7"/>
        <v>14.2673678</v>
      </c>
    </row>
    <row r="33" spans="1:17" ht="12.75">
      <c r="A33" s="7" t="s">
        <v>46</v>
      </c>
      <c r="B33" s="8">
        <v>0.122964</v>
      </c>
      <c r="C33" s="8">
        <v>0.07938</v>
      </c>
      <c r="D33" s="8">
        <v>0.532876</v>
      </c>
      <c r="E33" s="8">
        <f t="shared" si="4"/>
        <v>0.73522</v>
      </c>
      <c r="F33" s="8">
        <v>5.90301</v>
      </c>
      <c r="G33" s="8">
        <v>9.232186</v>
      </c>
      <c r="H33" s="8">
        <v>16.956701</v>
      </c>
      <c r="I33" s="8">
        <f t="shared" si="5"/>
        <v>32.091897</v>
      </c>
      <c r="J33" s="8">
        <v>0</v>
      </c>
      <c r="K33" s="8">
        <v>8.096155</v>
      </c>
      <c r="L33" s="8">
        <v>7.447993</v>
      </c>
      <c r="M33" s="8">
        <f t="shared" si="6"/>
        <v>15.544148</v>
      </c>
      <c r="N33" s="8">
        <v>9.813744</v>
      </c>
      <c r="O33" s="8">
        <v>8.476175</v>
      </c>
      <c r="P33" s="8">
        <v>6.580116</v>
      </c>
      <c r="Q33" s="8">
        <f t="shared" si="7"/>
        <v>24.870034999999998</v>
      </c>
    </row>
    <row r="34" spans="1:17" ht="12.75">
      <c r="A34" s="7" t="s">
        <v>47</v>
      </c>
      <c r="B34" s="8">
        <v>150.044375</v>
      </c>
      <c r="C34" s="8">
        <v>65.2962002</v>
      </c>
      <c r="D34" s="8">
        <v>234.9262606</v>
      </c>
      <c r="E34" s="8">
        <f t="shared" si="4"/>
        <v>450.26683579999997</v>
      </c>
      <c r="F34" s="8">
        <v>49.975251</v>
      </c>
      <c r="G34" s="8">
        <v>224.065129</v>
      </c>
      <c r="H34" s="8">
        <v>45.237734</v>
      </c>
      <c r="I34" s="8">
        <f t="shared" si="5"/>
        <v>319.278114</v>
      </c>
      <c r="J34" s="8">
        <v>181.679875</v>
      </c>
      <c r="K34" s="8">
        <v>153.899055</v>
      </c>
      <c r="L34" s="8">
        <v>236.53695456</v>
      </c>
      <c r="M34" s="8">
        <f t="shared" si="6"/>
        <v>572.11588456</v>
      </c>
      <c r="N34" s="8">
        <v>236.112101</v>
      </c>
      <c r="O34" s="8">
        <v>230.560168</v>
      </c>
      <c r="P34" s="8">
        <v>247.243065</v>
      </c>
      <c r="Q34" s="8">
        <f t="shared" si="7"/>
        <v>713.915334</v>
      </c>
    </row>
    <row r="35" spans="1:17" ht="12.75">
      <c r="A35" s="7" t="s">
        <v>48</v>
      </c>
      <c r="B35" s="8">
        <v>3.593956</v>
      </c>
      <c r="C35" s="8">
        <v>0.077678</v>
      </c>
      <c r="D35" s="8">
        <v>0.436315</v>
      </c>
      <c r="E35" s="8">
        <f t="shared" si="4"/>
        <v>4.107949</v>
      </c>
      <c r="F35" s="8">
        <v>0.0747</v>
      </c>
      <c r="G35" s="8">
        <v>1.019876</v>
      </c>
      <c r="H35" s="8">
        <v>6.701108</v>
      </c>
      <c r="I35" s="8">
        <f t="shared" si="5"/>
        <v>7.795684</v>
      </c>
      <c r="J35" s="8">
        <v>2.523605</v>
      </c>
      <c r="K35" s="8">
        <v>2.90182374</v>
      </c>
      <c r="L35" s="8">
        <v>0</v>
      </c>
      <c r="M35" s="8">
        <f t="shared" si="6"/>
        <v>5.42542874</v>
      </c>
      <c r="N35" s="8">
        <v>0.54815</v>
      </c>
      <c r="O35" s="8">
        <v>1.201171</v>
      </c>
      <c r="P35" s="8">
        <v>15.848257</v>
      </c>
      <c r="Q35" s="8">
        <f t="shared" si="7"/>
        <v>17.597578</v>
      </c>
    </row>
    <row r="36" spans="1:17" ht="12.75">
      <c r="A36" s="7" t="s">
        <v>49</v>
      </c>
      <c r="B36" s="8"/>
      <c r="C36" s="8">
        <v>0.42336</v>
      </c>
      <c r="D36" s="8">
        <v>0.9576</v>
      </c>
      <c r="E36" s="8">
        <f t="shared" si="4"/>
        <v>1.38096</v>
      </c>
      <c r="F36" s="8">
        <v>1.705425</v>
      </c>
      <c r="G36" s="8">
        <v>17.358914</v>
      </c>
      <c r="H36" s="8">
        <v>0</v>
      </c>
      <c r="I36" s="8">
        <f t="shared" si="5"/>
        <v>19.064338999999997</v>
      </c>
      <c r="J36" s="8">
        <v>18.708569899999997</v>
      </c>
      <c r="K36" s="8">
        <v>9.016340600000001</v>
      </c>
      <c r="L36" s="8">
        <v>23.544163</v>
      </c>
      <c r="M36" s="8">
        <f t="shared" si="6"/>
        <v>51.269073500000005</v>
      </c>
      <c r="N36" s="8">
        <v>3.263379</v>
      </c>
      <c r="O36" s="8">
        <v>18.68395</v>
      </c>
      <c r="P36" s="8">
        <v>18.063520399999998</v>
      </c>
      <c r="Q36" s="8">
        <f t="shared" si="7"/>
        <v>40.0108494</v>
      </c>
    </row>
    <row r="37" spans="1:17" ht="12.75">
      <c r="A37" s="7" t="s">
        <v>50</v>
      </c>
      <c r="B37" s="8">
        <v>0</v>
      </c>
      <c r="C37" s="8"/>
      <c r="D37" s="8">
        <v>0</v>
      </c>
      <c r="E37" s="8">
        <f t="shared" si="4"/>
        <v>0</v>
      </c>
      <c r="F37" s="8">
        <v>0</v>
      </c>
      <c r="G37" s="8">
        <v>0</v>
      </c>
      <c r="H37" s="8">
        <v>0</v>
      </c>
      <c r="I37" s="8">
        <f t="shared" si="5"/>
        <v>0</v>
      </c>
      <c r="J37" s="8">
        <v>0</v>
      </c>
      <c r="K37" s="8">
        <v>0</v>
      </c>
      <c r="L37" s="8">
        <v>0</v>
      </c>
      <c r="M37" s="8">
        <f t="shared" si="6"/>
        <v>0</v>
      </c>
      <c r="N37" s="8"/>
      <c r="O37" s="8"/>
      <c r="P37" s="8"/>
      <c r="Q37" s="8">
        <f t="shared" si="7"/>
        <v>0</v>
      </c>
    </row>
    <row r="38" spans="1:17" ht="12.75">
      <c r="A38" s="7" t="s">
        <v>51</v>
      </c>
      <c r="B38" s="8">
        <v>18.591926470000004</v>
      </c>
      <c r="C38" s="8">
        <v>145.20269851000003</v>
      </c>
      <c r="D38" s="8">
        <v>21.880711400000017</v>
      </c>
      <c r="E38" s="8">
        <f t="shared" si="4"/>
        <v>185.67533638000006</v>
      </c>
      <c r="F38" s="8">
        <v>24.266976400000004</v>
      </c>
      <c r="G38" s="8">
        <v>0.6903803999999898</v>
      </c>
      <c r="H38" s="8">
        <v>32.47920919999999</v>
      </c>
      <c r="I38" s="8">
        <f t="shared" si="5"/>
        <v>57.436565999999985</v>
      </c>
      <c r="J38" s="8">
        <v>4.0281419999999954</v>
      </c>
      <c r="K38" s="8">
        <v>15.994577999999992</v>
      </c>
      <c r="L38" s="8">
        <v>3.1888160000000276</v>
      </c>
      <c r="M38" s="8">
        <f t="shared" si="6"/>
        <v>23.211536000000013</v>
      </c>
      <c r="N38" s="8">
        <v>15.36837599999998</v>
      </c>
      <c r="O38" s="8">
        <v>2.3323980000000244</v>
      </c>
      <c r="P38" s="8">
        <v>1.216078</v>
      </c>
      <c r="Q38" s="8">
        <f t="shared" si="7"/>
        <v>18.916852000000002</v>
      </c>
    </row>
    <row r="39" spans="1:17" ht="12.75">
      <c r="A39" s="15" t="s">
        <v>52</v>
      </c>
      <c r="B39" s="13">
        <f>SUM(B31:B38)</f>
        <v>172.35322147</v>
      </c>
      <c r="C39" s="13">
        <f>SUM(C31:C38)</f>
        <v>211.19431671000004</v>
      </c>
      <c r="D39" s="13">
        <f>SUM(D31:D38)</f>
        <v>258.733763</v>
      </c>
      <c r="E39" s="13">
        <f t="shared" si="4"/>
        <v>642.2813011800001</v>
      </c>
      <c r="F39" s="13">
        <f>SUM(F31:F38)</f>
        <v>84.0578684</v>
      </c>
      <c r="G39" s="13">
        <f>SUM(G31:G38)</f>
        <v>263.1985854</v>
      </c>
      <c r="H39" s="13">
        <f>SUM(H31:H38)</f>
        <v>111.61962220000001</v>
      </c>
      <c r="I39" s="13">
        <f t="shared" si="5"/>
        <v>458.876076</v>
      </c>
      <c r="J39" s="13">
        <f>SUM(J31:J38)</f>
        <v>211.0573719</v>
      </c>
      <c r="K39" s="13">
        <f>SUM(K31:K38)</f>
        <v>190.81189233999999</v>
      </c>
      <c r="L39" s="13">
        <f>SUM(L31:L38)</f>
        <v>270.71792656</v>
      </c>
      <c r="M39" s="13">
        <f t="shared" si="6"/>
        <v>672.5871908</v>
      </c>
      <c r="N39" s="13">
        <f>SUM(N31:N38)</f>
        <v>270.0625069999999</v>
      </c>
      <c r="O39" s="13">
        <f>SUM(O31:O38)</f>
        <v>261.253862</v>
      </c>
      <c r="P39" s="13">
        <f>SUM(P31:P38)</f>
        <v>298.26164719999997</v>
      </c>
      <c r="Q39" s="13">
        <f t="shared" si="7"/>
        <v>829.5780161999999</v>
      </c>
    </row>
    <row r="40" spans="1:17" ht="12.75">
      <c r="A40" s="5" t="s">
        <v>53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ht="12.75">
      <c r="A41" s="7" t="s">
        <v>54</v>
      </c>
      <c r="B41" s="8">
        <v>64.13025417</v>
      </c>
      <c r="C41" s="8">
        <v>18.58353198</v>
      </c>
      <c r="D41" s="8">
        <v>540.1865816700001</v>
      </c>
      <c r="E41" s="8">
        <f t="shared" si="4"/>
        <v>622.9003678200002</v>
      </c>
      <c r="F41" s="8">
        <v>57.88723935</v>
      </c>
      <c r="G41" s="8">
        <v>80.74399364</v>
      </c>
      <c r="H41" s="8">
        <v>52.54678534000001</v>
      </c>
      <c r="I41" s="8">
        <f aca="true" t="shared" si="8" ref="I41:I51">SUM(F41:H41)</f>
        <v>191.17801833000001</v>
      </c>
      <c r="J41" s="8">
        <v>689.1869779900001</v>
      </c>
      <c r="K41" s="8">
        <v>226.77705188</v>
      </c>
      <c r="L41" s="8">
        <v>367.01765601</v>
      </c>
      <c r="M41" s="8">
        <f aca="true" t="shared" si="9" ref="M41:M51">SUM(J41:L41)</f>
        <v>1282.98168588</v>
      </c>
      <c r="N41" s="8">
        <v>412.14328804</v>
      </c>
      <c r="O41" s="8">
        <v>46.683443600000004</v>
      </c>
      <c r="P41" s="8">
        <v>441.5503183</v>
      </c>
      <c r="Q41" s="8">
        <f aca="true" t="shared" si="10" ref="Q41:Q51">SUM(N41:P41)</f>
        <v>900.37704994</v>
      </c>
    </row>
    <row r="42" spans="1:17" ht="12.75">
      <c r="A42" s="7" t="s">
        <v>44</v>
      </c>
      <c r="B42" s="8">
        <v>0.514616</v>
      </c>
      <c r="C42" s="8">
        <v>12.396842</v>
      </c>
      <c r="D42" s="8">
        <v>35.173375</v>
      </c>
      <c r="E42" s="8">
        <f t="shared" si="4"/>
        <v>48.084833</v>
      </c>
      <c r="F42" s="8">
        <v>39.008601</v>
      </c>
      <c r="G42" s="8">
        <v>13.882055</v>
      </c>
      <c r="H42" s="8">
        <v>1.451527</v>
      </c>
      <c r="I42" s="8">
        <f t="shared" si="8"/>
        <v>54.342183</v>
      </c>
      <c r="J42" s="8">
        <v>0.5228</v>
      </c>
      <c r="K42" s="8">
        <v>1.595819</v>
      </c>
      <c r="L42" s="8">
        <v>9.746118</v>
      </c>
      <c r="M42" s="8">
        <f t="shared" si="9"/>
        <v>11.864737</v>
      </c>
      <c r="N42" s="8">
        <v>3.419259</v>
      </c>
      <c r="O42" s="8">
        <v>2.050997</v>
      </c>
      <c r="P42" s="8">
        <v>1.146299</v>
      </c>
      <c r="Q42" s="8">
        <f t="shared" si="10"/>
        <v>6.616555</v>
      </c>
    </row>
    <row r="43" spans="1:17" ht="12.75">
      <c r="A43" s="7" t="s">
        <v>45</v>
      </c>
      <c r="B43" s="8">
        <v>0</v>
      </c>
      <c r="C43" s="8">
        <v>1.9465486200000002</v>
      </c>
      <c r="D43" s="8">
        <v>5.325</v>
      </c>
      <c r="E43" s="8">
        <f t="shared" si="4"/>
        <v>7.271548620000001</v>
      </c>
      <c r="F43" s="8">
        <v>0</v>
      </c>
      <c r="G43" s="8">
        <v>38.280028</v>
      </c>
      <c r="H43" s="8">
        <v>8.055875</v>
      </c>
      <c r="I43" s="8">
        <f t="shared" si="8"/>
        <v>46.335903</v>
      </c>
      <c r="J43" s="8">
        <v>2.228637</v>
      </c>
      <c r="K43" s="8">
        <v>0.62</v>
      </c>
      <c r="L43" s="8">
        <v>1.19510275</v>
      </c>
      <c r="M43" s="8">
        <f t="shared" si="9"/>
        <v>4.04373975</v>
      </c>
      <c r="N43" s="8">
        <v>0.801795</v>
      </c>
      <c r="O43" s="8">
        <v>0</v>
      </c>
      <c r="P43" s="8">
        <v>49.337636</v>
      </c>
      <c r="Q43" s="8">
        <f t="shared" si="10"/>
        <v>50.139431</v>
      </c>
    </row>
    <row r="44" spans="1:17" ht="12.75">
      <c r="A44" s="7" t="s">
        <v>55</v>
      </c>
      <c r="B44" s="8">
        <v>77.732379</v>
      </c>
      <c r="C44" s="8">
        <v>281.0740716</v>
      </c>
      <c r="D44" s="8">
        <v>178.320348</v>
      </c>
      <c r="E44" s="8">
        <f t="shared" si="4"/>
        <v>537.1267986</v>
      </c>
      <c r="F44" s="8">
        <v>151.2566895</v>
      </c>
      <c r="G44" s="8">
        <v>159.770926</v>
      </c>
      <c r="H44" s="8">
        <v>103.9089982</v>
      </c>
      <c r="I44" s="8">
        <f t="shared" si="8"/>
        <v>414.9366137</v>
      </c>
      <c r="J44" s="8">
        <v>63.560994</v>
      </c>
      <c r="K44" s="8">
        <v>108.189684</v>
      </c>
      <c r="L44" s="8">
        <v>122.1781642</v>
      </c>
      <c r="M44" s="8">
        <f t="shared" si="9"/>
        <v>293.92884219999996</v>
      </c>
      <c r="N44" s="8">
        <v>43.494394</v>
      </c>
      <c r="O44" s="8">
        <v>75.472747</v>
      </c>
      <c r="P44" s="8">
        <v>43.41213</v>
      </c>
      <c r="Q44" s="8">
        <f t="shared" si="10"/>
        <v>162.379271</v>
      </c>
    </row>
    <row r="45" spans="1:17" ht="12.75">
      <c r="A45" s="7" t="s">
        <v>46</v>
      </c>
      <c r="B45" s="8">
        <v>9.256039</v>
      </c>
      <c r="C45" s="8">
        <v>5.366017</v>
      </c>
      <c r="D45" s="8">
        <v>4.923762</v>
      </c>
      <c r="E45" s="8">
        <f t="shared" si="4"/>
        <v>19.545818</v>
      </c>
      <c r="F45" s="8">
        <v>8.727976</v>
      </c>
      <c r="G45" s="8">
        <v>14.41185</v>
      </c>
      <c r="H45" s="8">
        <v>0.874145</v>
      </c>
      <c r="I45" s="8">
        <f t="shared" si="8"/>
        <v>24.013970999999998</v>
      </c>
      <c r="J45" s="8">
        <v>16.119975</v>
      </c>
      <c r="K45" s="8">
        <v>3.351404</v>
      </c>
      <c r="L45" s="8">
        <v>0.707135</v>
      </c>
      <c r="M45" s="8">
        <f t="shared" si="9"/>
        <v>20.178514</v>
      </c>
      <c r="N45" s="8">
        <v>10.550693</v>
      </c>
      <c r="O45" s="8">
        <v>44.671137</v>
      </c>
      <c r="P45" s="8">
        <v>2.560501</v>
      </c>
      <c r="Q45" s="8">
        <f t="shared" si="10"/>
        <v>57.782331000000006</v>
      </c>
    </row>
    <row r="46" spans="1:17" ht="12.75">
      <c r="A46" s="7" t="s">
        <v>56</v>
      </c>
      <c r="B46" s="8">
        <v>1.704851</v>
      </c>
      <c r="C46" s="8">
        <v>15.470965</v>
      </c>
      <c r="D46" s="8">
        <v>5.654758</v>
      </c>
      <c r="E46" s="8">
        <f t="shared" si="4"/>
        <v>22.830574000000002</v>
      </c>
      <c r="F46" s="8">
        <v>16.20424</v>
      </c>
      <c r="G46" s="8">
        <v>24.747512</v>
      </c>
      <c r="H46" s="8">
        <v>0.68595</v>
      </c>
      <c r="I46" s="8">
        <f t="shared" si="8"/>
        <v>41.637702</v>
      </c>
      <c r="J46" s="8">
        <v>8.964854</v>
      </c>
      <c r="K46" s="8">
        <v>11.388839</v>
      </c>
      <c r="L46" s="8">
        <v>0</v>
      </c>
      <c r="M46" s="8">
        <f t="shared" si="9"/>
        <v>20.353693</v>
      </c>
      <c r="N46" s="8">
        <v>68.504488</v>
      </c>
      <c r="O46" s="8">
        <v>3.696966</v>
      </c>
      <c r="P46" s="8">
        <v>9.807706</v>
      </c>
      <c r="Q46" s="8">
        <f t="shared" si="10"/>
        <v>82.00916</v>
      </c>
    </row>
    <row r="47" spans="1:17" ht="12.75">
      <c r="A47" s="7" t="s">
        <v>47</v>
      </c>
      <c r="B47" s="8">
        <v>46.916733</v>
      </c>
      <c r="C47" s="8">
        <v>57.245335</v>
      </c>
      <c r="D47" s="8">
        <v>42.283706</v>
      </c>
      <c r="E47" s="8">
        <f t="shared" si="4"/>
        <v>146.445774</v>
      </c>
      <c r="F47" s="8">
        <v>5.170013</v>
      </c>
      <c r="G47" s="8">
        <v>58.571654439999996</v>
      </c>
      <c r="H47" s="8">
        <v>172.32013744</v>
      </c>
      <c r="I47" s="8">
        <f t="shared" si="8"/>
        <v>236.06180487999998</v>
      </c>
      <c r="J47" s="8">
        <v>43.814251</v>
      </c>
      <c r="K47" s="8">
        <v>34.312703</v>
      </c>
      <c r="L47" s="8">
        <v>22.126192</v>
      </c>
      <c r="M47" s="8">
        <f t="shared" si="9"/>
        <v>100.253146</v>
      </c>
      <c r="N47" s="8">
        <v>30.568234</v>
      </c>
      <c r="O47" s="8">
        <v>77.081071</v>
      </c>
      <c r="P47" s="8">
        <v>37.919542</v>
      </c>
      <c r="Q47" s="8">
        <f t="shared" si="10"/>
        <v>145.568847</v>
      </c>
    </row>
    <row r="48" spans="1:17" ht="12.75">
      <c r="A48" s="7" t="s">
        <v>57</v>
      </c>
      <c r="B48" s="8">
        <v>0.463572</v>
      </c>
      <c r="C48" s="8">
        <v>3.152098</v>
      </c>
      <c r="D48" s="8">
        <v>26.005812</v>
      </c>
      <c r="E48" s="8">
        <f t="shared" si="4"/>
        <v>29.621482</v>
      </c>
      <c r="F48" s="8">
        <v>11.731798</v>
      </c>
      <c r="G48" s="8">
        <v>69.729738</v>
      </c>
      <c r="H48" s="8">
        <v>35.74362</v>
      </c>
      <c r="I48" s="8">
        <f t="shared" si="8"/>
        <v>117.20515599999999</v>
      </c>
      <c r="J48" s="8">
        <v>2.448994</v>
      </c>
      <c r="K48" s="8">
        <v>0.55292</v>
      </c>
      <c r="L48" s="8">
        <v>17.001911</v>
      </c>
      <c r="M48" s="8">
        <f t="shared" si="9"/>
        <v>20.003825</v>
      </c>
      <c r="N48" s="8">
        <v>1.377686</v>
      </c>
      <c r="O48" s="8">
        <v>1.933178</v>
      </c>
      <c r="P48" s="8">
        <v>9.437738</v>
      </c>
      <c r="Q48" s="8">
        <f t="shared" si="10"/>
        <v>12.748602</v>
      </c>
    </row>
    <row r="49" spans="1:17" ht="12.75">
      <c r="A49" s="7" t="s">
        <v>58</v>
      </c>
      <c r="B49" s="8">
        <v>11386.034941049998</v>
      </c>
      <c r="C49" s="8">
        <v>15848.925880459994</v>
      </c>
      <c r="D49" s="8">
        <v>17062.88348975</v>
      </c>
      <c r="E49" s="8">
        <f t="shared" si="4"/>
        <v>44297.84431125999</v>
      </c>
      <c r="F49" s="8">
        <v>15908.746637679997</v>
      </c>
      <c r="G49" s="8">
        <v>15754.808678719995</v>
      </c>
      <c r="H49" s="8">
        <v>13949.687564580003</v>
      </c>
      <c r="I49" s="8">
        <f t="shared" si="8"/>
        <v>45613.24288098</v>
      </c>
      <c r="J49" s="8">
        <v>15206.643511819997</v>
      </c>
      <c r="K49" s="8">
        <v>14758.874960039995</v>
      </c>
      <c r="L49" s="8">
        <v>14251.517570420005</v>
      </c>
      <c r="M49" s="8">
        <f t="shared" si="9"/>
        <v>44217.03604228</v>
      </c>
      <c r="N49" s="8">
        <v>11309.344658529999</v>
      </c>
      <c r="O49" s="8">
        <v>14644.68726029</v>
      </c>
      <c r="P49" s="8">
        <v>15468.1</v>
      </c>
      <c r="Q49" s="8">
        <f t="shared" si="10"/>
        <v>41422.13191882</v>
      </c>
    </row>
    <row r="50" spans="1:17" ht="12.75">
      <c r="A50" s="15" t="s">
        <v>52</v>
      </c>
      <c r="B50" s="13">
        <f>SUM(B41:B49)</f>
        <v>11586.753385219998</v>
      </c>
      <c r="C50" s="13">
        <f>SUM(C41:C49)</f>
        <v>16244.161289659995</v>
      </c>
      <c r="D50" s="13">
        <f>SUM(D41:D49)</f>
        <v>17900.75683242</v>
      </c>
      <c r="E50" s="13">
        <f t="shared" si="4"/>
        <v>45731.671507299994</v>
      </c>
      <c r="F50" s="13">
        <f>SUM(F41:F49)</f>
        <v>16198.733194529997</v>
      </c>
      <c r="G50" s="13">
        <f>SUM(G41:G49)</f>
        <v>16214.946435799995</v>
      </c>
      <c r="H50" s="13">
        <f>SUM(H41:H49)</f>
        <v>14325.274602560003</v>
      </c>
      <c r="I50" s="13">
        <f t="shared" si="8"/>
        <v>46738.95423289</v>
      </c>
      <c r="J50" s="13">
        <f>SUM(J41:J49)</f>
        <v>16033.490994809998</v>
      </c>
      <c r="K50" s="13">
        <f>SUM(K41:K49)</f>
        <v>15145.663380919996</v>
      </c>
      <c r="L50" s="13">
        <f>SUM(L41:L49)</f>
        <v>14791.489849380005</v>
      </c>
      <c r="M50" s="13">
        <f t="shared" si="9"/>
        <v>45970.64422511</v>
      </c>
      <c r="N50" s="13">
        <f>SUM(N41:N49)</f>
        <v>11880.204495569998</v>
      </c>
      <c r="O50" s="13">
        <f>SUM(O41:O49)</f>
        <v>14896.27679989</v>
      </c>
      <c r="P50" s="13">
        <f>SUM(P41:P49)</f>
        <v>16063.271870300001</v>
      </c>
      <c r="Q50" s="13">
        <f t="shared" si="10"/>
        <v>42839.75316576</v>
      </c>
    </row>
    <row r="51" spans="1:17" ht="12.75">
      <c r="A51" s="7" t="s">
        <v>59</v>
      </c>
      <c r="B51" s="8">
        <v>1.25925</v>
      </c>
      <c r="C51" s="8">
        <v>4.082628</v>
      </c>
      <c r="D51" s="8">
        <v>1.3824</v>
      </c>
      <c r="E51" s="8">
        <f t="shared" si="4"/>
        <v>6.724278</v>
      </c>
      <c r="F51" s="8">
        <v>1.3582</v>
      </c>
      <c r="G51" s="8">
        <v>1.565605</v>
      </c>
      <c r="H51" s="8">
        <v>3.1825</v>
      </c>
      <c r="I51" s="8">
        <f t="shared" si="8"/>
        <v>6.106305</v>
      </c>
      <c r="J51" s="8">
        <v>0</v>
      </c>
      <c r="K51" s="8">
        <v>1.2901</v>
      </c>
      <c r="L51" s="8">
        <v>0</v>
      </c>
      <c r="M51" s="8">
        <f t="shared" si="9"/>
        <v>1.2901</v>
      </c>
      <c r="N51" s="8">
        <v>0.26</v>
      </c>
      <c r="O51" s="8">
        <v>0.14</v>
      </c>
      <c r="P51" s="8">
        <v>0.493</v>
      </c>
      <c r="Q51" s="8">
        <f t="shared" si="10"/>
        <v>0.893</v>
      </c>
    </row>
    <row r="52" spans="1:17" ht="12.75">
      <c r="A52" s="7" t="s">
        <v>60</v>
      </c>
      <c r="B52" s="8">
        <v>957.531484</v>
      </c>
      <c r="C52" s="8">
        <v>1364.3248382000002</v>
      </c>
      <c r="D52" s="8">
        <v>1826.4825668800001</v>
      </c>
      <c r="E52" s="8">
        <v>3573.22000000003</v>
      </c>
      <c r="F52" s="8">
        <v>1393.7425732000002</v>
      </c>
      <c r="G52" s="8">
        <v>1325.568515</v>
      </c>
      <c r="H52" s="8">
        <v>1589.9669793</v>
      </c>
      <c r="I52" s="8">
        <v>6500.46252444405</v>
      </c>
      <c r="J52" s="8">
        <v>785.139123</v>
      </c>
      <c r="K52" s="8">
        <v>1972.941972</v>
      </c>
      <c r="L52" s="8">
        <v>1160.238591</v>
      </c>
      <c r="M52" s="8">
        <v>6500.46252444405</v>
      </c>
      <c r="N52" s="8">
        <v>1594.692834</v>
      </c>
      <c r="O52" s="8">
        <v>1188.65838035</v>
      </c>
      <c r="P52" s="8">
        <v>1377.1201165</v>
      </c>
      <c r="Q52" s="8">
        <v>11587.9923054437</v>
      </c>
    </row>
    <row r="53" spans="1:17" ht="12.75">
      <c r="A53" s="7" t="s">
        <v>61</v>
      </c>
      <c r="B53" s="8">
        <v>5613.37531788</v>
      </c>
      <c r="C53" s="8">
        <v>4896.285010490002</v>
      </c>
      <c r="D53" s="8">
        <v>4806.184981470001</v>
      </c>
      <c r="E53" s="8">
        <f t="shared" si="4"/>
        <v>15315.845309840002</v>
      </c>
      <c r="F53" s="8">
        <v>4008.44308189</v>
      </c>
      <c r="G53" s="8">
        <v>4098.28997451</v>
      </c>
      <c r="H53" s="8">
        <v>4156.1315960599995</v>
      </c>
      <c r="I53" s="8">
        <f>SUM(F53:H53)</f>
        <v>12262.86465246</v>
      </c>
      <c r="J53" s="8">
        <v>4371.14138654</v>
      </c>
      <c r="K53" s="8">
        <v>4802.08094442</v>
      </c>
      <c r="L53" s="8">
        <v>5493.2656852400005</v>
      </c>
      <c r="M53" s="8">
        <f>SUM(J53:L53)</f>
        <v>14666.4880162</v>
      </c>
      <c r="N53" s="8">
        <v>5302.68798569</v>
      </c>
      <c r="O53" s="8">
        <v>6887.766156940001</v>
      </c>
      <c r="P53" s="8">
        <v>7546.60068021</v>
      </c>
      <c r="Q53" s="8">
        <f>SUM(N53:P53)</f>
        <v>19737.05482284</v>
      </c>
    </row>
    <row r="54" spans="1:17" ht="12.75">
      <c r="A54" s="7" t="s">
        <v>62</v>
      </c>
      <c r="B54" s="8">
        <v>200.26229981999998</v>
      </c>
      <c r="C54" s="8">
        <v>221.84638227000002</v>
      </c>
      <c r="D54" s="8">
        <v>386.76140238</v>
      </c>
      <c r="E54" s="8">
        <f t="shared" si="4"/>
        <v>808.8700844699999</v>
      </c>
      <c r="F54" s="8">
        <v>172.92896303999999</v>
      </c>
      <c r="G54" s="8">
        <v>230.94171458</v>
      </c>
      <c r="H54" s="8">
        <v>203.83550168</v>
      </c>
      <c r="I54" s="8">
        <f>SUM(F54:H54)</f>
        <v>607.7061793</v>
      </c>
      <c r="J54" s="8">
        <v>223.79344258999998</v>
      </c>
      <c r="K54" s="8">
        <v>266.68030853</v>
      </c>
      <c r="L54" s="8">
        <v>328.69417712</v>
      </c>
      <c r="M54" s="8">
        <f>SUM(J54:L54)</f>
        <v>819.16792824</v>
      </c>
      <c r="N54" s="8">
        <v>335.7050363199999</v>
      </c>
      <c r="O54" s="8">
        <v>246.46973069999999</v>
      </c>
      <c r="P54" s="8">
        <v>374.10041754</v>
      </c>
      <c r="Q54" s="8">
        <f>SUM(N54:P54)</f>
        <v>956.2751845599998</v>
      </c>
    </row>
    <row r="55" spans="1:17" ht="12.75">
      <c r="A55" s="15" t="s">
        <v>63</v>
      </c>
      <c r="B55" s="13">
        <f aca="true" t="shared" si="11" ref="B55:I55">SUM(B51:B54)</f>
        <v>6772.4283517</v>
      </c>
      <c r="C55" s="13">
        <f t="shared" si="11"/>
        <v>6486.538858960002</v>
      </c>
      <c r="D55" s="13">
        <f t="shared" si="11"/>
        <v>7020.81135073</v>
      </c>
      <c r="E55" s="13">
        <f t="shared" si="11"/>
        <v>19704.65967231003</v>
      </c>
      <c r="F55" s="13">
        <f t="shared" si="11"/>
        <v>5576.47281813</v>
      </c>
      <c r="G55" s="13">
        <f t="shared" si="11"/>
        <v>5656.36580909</v>
      </c>
      <c r="H55" s="13">
        <f t="shared" si="11"/>
        <v>5953.116577039999</v>
      </c>
      <c r="I55" s="13">
        <f t="shared" si="11"/>
        <v>19377.13966120405</v>
      </c>
      <c r="J55" s="13">
        <f>SUM(J51:J54)</f>
        <v>5380.07395213</v>
      </c>
      <c r="K55" s="13">
        <f>SUM(K51:K54)</f>
        <v>7042.99332495</v>
      </c>
      <c r="L55" s="13">
        <f>SUM(L51:L54)</f>
        <v>6982.198453360001</v>
      </c>
      <c r="M55" s="13">
        <f>SUM(M51:M54)</f>
        <v>21987.40856888405</v>
      </c>
      <c r="N55" s="13">
        <f>SUM(N51:N54)</f>
        <v>7233.345856009999</v>
      </c>
      <c r="O55" s="13">
        <f>SUM(O51:O54)</f>
        <v>8323.03426799</v>
      </c>
      <c r="P55" s="13">
        <f>SUM(P51:P54)</f>
        <v>9298.31421425</v>
      </c>
      <c r="Q55" s="13">
        <f>SUM(Q51:Q54)</f>
        <v>32282.2153128437</v>
      </c>
    </row>
    <row r="56" spans="1:17" ht="12.75">
      <c r="A56" s="7" t="s">
        <v>64</v>
      </c>
      <c r="B56" s="8">
        <v>43.46394562</v>
      </c>
      <c r="C56" s="8">
        <v>7.998104</v>
      </c>
      <c r="D56" s="8">
        <v>9.10334520999885</v>
      </c>
      <c r="E56" s="8">
        <f t="shared" si="4"/>
        <v>60.565394829998844</v>
      </c>
      <c r="F56" s="8">
        <v>35.12037067</v>
      </c>
      <c r="G56" s="8">
        <v>23.430085869999996</v>
      </c>
      <c r="H56" s="8">
        <v>46.59271861</v>
      </c>
      <c r="I56" s="8">
        <f aca="true" t="shared" si="12" ref="I56:I63">SUM(F56:H56)</f>
        <v>105.14317514999999</v>
      </c>
      <c r="J56" s="8"/>
      <c r="K56" s="8">
        <v>56.812434</v>
      </c>
      <c r="L56" s="8">
        <v>20.0806501</v>
      </c>
      <c r="M56" s="8">
        <f aca="true" t="shared" si="13" ref="M56:M63">SUM(J56:L56)</f>
        <v>76.89308410000001</v>
      </c>
      <c r="N56" s="8">
        <v>12.24243643</v>
      </c>
      <c r="O56" s="8">
        <v>15.431815539999999</v>
      </c>
      <c r="P56" s="8">
        <v>82.02322240000001</v>
      </c>
      <c r="Q56" s="8">
        <f aca="true" t="shared" si="14" ref="Q56:Q63">SUM(N56:P56)</f>
        <v>109.69747437000001</v>
      </c>
    </row>
    <row r="57" spans="1:18" ht="12.75">
      <c r="A57" s="15" t="s">
        <v>150</v>
      </c>
      <c r="B57" s="13">
        <f>B39+B50+B55+B56</f>
        <v>18574.998904009997</v>
      </c>
      <c r="C57" s="13">
        <f>C39+C50+C55+C56</f>
        <v>22949.892569329993</v>
      </c>
      <c r="D57" s="13">
        <f>D39+D50+D55+D56</f>
        <v>25189.40529136</v>
      </c>
      <c r="E57" s="13">
        <f t="shared" si="4"/>
        <v>66714.29676469999</v>
      </c>
      <c r="F57" s="13">
        <f>F39+F50+F55+F56</f>
        <v>21894.384251729996</v>
      </c>
      <c r="G57" s="13">
        <f>G39+G50+G55+G56</f>
        <v>22157.940916159994</v>
      </c>
      <c r="H57" s="13">
        <f>H39+H50+H55+H56</f>
        <v>20436.603520410004</v>
      </c>
      <c r="I57" s="13">
        <f t="shared" si="12"/>
        <v>64488.928688299995</v>
      </c>
      <c r="J57" s="13">
        <f>J39+J50+J55+J56</f>
        <v>21624.622318839996</v>
      </c>
      <c r="K57" s="13">
        <f>K39+K50+K55+K56</f>
        <v>22436.281032209994</v>
      </c>
      <c r="L57" s="13">
        <f>L39+L50+L55+L56</f>
        <v>22064.486879400007</v>
      </c>
      <c r="M57" s="13">
        <f t="shared" si="13"/>
        <v>66125.39023045</v>
      </c>
      <c r="N57" s="13">
        <f>N39+N50+N55+N56</f>
        <v>19395.855295009995</v>
      </c>
      <c r="O57" s="13">
        <f>O39+O50+O55+O56</f>
        <v>23495.996745419998</v>
      </c>
      <c r="P57" s="13">
        <f>P39+P50+P55+P56</f>
        <v>25741.87095415</v>
      </c>
      <c r="Q57" s="13">
        <f t="shared" si="14"/>
        <v>68633.72299457999</v>
      </c>
      <c r="R57" s="2"/>
    </row>
    <row r="58" spans="1:17" ht="12.75">
      <c r="A58" s="7" t="s">
        <v>65</v>
      </c>
      <c r="B58" s="8">
        <v>3467.732640306667</v>
      </c>
      <c r="C58" s="8">
        <v>3342.7085498133333</v>
      </c>
      <c r="D58" s="8">
        <v>3144.93085437</v>
      </c>
      <c r="E58" s="8">
        <f t="shared" si="4"/>
        <v>9955.37204449</v>
      </c>
      <c r="F58" s="8">
        <v>3265.697023546667</v>
      </c>
      <c r="G58" s="8">
        <v>3353.2642062</v>
      </c>
      <c r="H58" s="8">
        <v>3183.767622866667</v>
      </c>
      <c r="I58" s="8">
        <f t="shared" si="12"/>
        <v>9802.728852613334</v>
      </c>
      <c r="J58" s="8">
        <v>3440.4044618233333</v>
      </c>
      <c r="K58" s="8">
        <v>3424.49442295</v>
      </c>
      <c r="L58" s="8">
        <v>3410.6076527299997</v>
      </c>
      <c r="M58" s="8">
        <f t="shared" si="13"/>
        <v>10275.506537503334</v>
      </c>
      <c r="N58" s="8">
        <v>3558.70352383</v>
      </c>
      <c r="O58" s="8">
        <v>3395.0040767133332</v>
      </c>
      <c r="P58" s="8">
        <v>3215.886458296667</v>
      </c>
      <c r="Q58" s="8">
        <f t="shared" si="14"/>
        <v>10169.59405884</v>
      </c>
    </row>
    <row r="59" spans="1:17" ht="12.75">
      <c r="A59" s="15" t="s">
        <v>149</v>
      </c>
      <c r="B59" s="13">
        <f>B57-B58</f>
        <v>15107.26626370333</v>
      </c>
      <c r="C59" s="13">
        <f>C57-C58</f>
        <v>19607.18401951666</v>
      </c>
      <c r="D59" s="13">
        <f>D57-D58</f>
        <v>22044.47443699</v>
      </c>
      <c r="E59" s="13">
        <f t="shared" si="4"/>
        <v>56758.92472020999</v>
      </c>
      <c r="F59" s="13">
        <f>F57-F58</f>
        <v>18628.687228183328</v>
      </c>
      <c r="G59" s="13">
        <f>G57-G58</f>
        <v>18804.676709959993</v>
      </c>
      <c r="H59" s="13">
        <f>H57-H58</f>
        <v>17252.835897543337</v>
      </c>
      <c r="I59" s="13">
        <f t="shared" si="12"/>
        <v>54686.19983568665</v>
      </c>
      <c r="J59" s="13">
        <f>J57-J58</f>
        <v>18184.21785701666</v>
      </c>
      <c r="K59" s="13">
        <f>K57-K58</f>
        <v>19011.786609259994</v>
      </c>
      <c r="L59" s="13">
        <f>L57-L58</f>
        <v>18653.879226670007</v>
      </c>
      <c r="M59" s="13">
        <f t="shared" si="13"/>
        <v>55849.88369294666</v>
      </c>
      <c r="N59" s="13">
        <f>N57-N58</f>
        <v>15837.151771179995</v>
      </c>
      <c r="O59" s="13">
        <f>O57-O58</f>
        <v>20100.992668706665</v>
      </c>
      <c r="P59" s="13">
        <f>P57-P58</f>
        <v>22525.984495853332</v>
      </c>
      <c r="Q59" s="13">
        <f t="shared" si="14"/>
        <v>58464.128935739995</v>
      </c>
    </row>
    <row r="60" spans="1:17" ht="12.75">
      <c r="A60" s="7" t="s">
        <v>67</v>
      </c>
      <c r="B60" s="8">
        <v>962.606941</v>
      </c>
      <c r="C60" s="8">
        <v>390.823594</v>
      </c>
      <c r="D60" s="8">
        <v>1016.207291</v>
      </c>
      <c r="E60" s="8">
        <f t="shared" si="4"/>
        <v>2369.637826</v>
      </c>
      <c r="F60" s="8">
        <v>7810.869421</v>
      </c>
      <c r="G60" s="8">
        <v>533.590631</v>
      </c>
      <c r="H60" s="8">
        <v>826.522069</v>
      </c>
      <c r="I60" s="8">
        <f t="shared" si="12"/>
        <v>9170.982121000001</v>
      </c>
      <c r="J60" s="8">
        <v>199.163981</v>
      </c>
      <c r="K60" s="8">
        <v>1421.639289</v>
      </c>
      <c r="L60" s="8">
        <v>675.769548</v>
      </c>
      <c r="M60" s="8">
        <f t="shared" si="13"/>
        <v>2296.5728179999996</v>
      </c>
      <c r="N60" s="8">
        <v>920.693655</v>
      </c>
      <c r="O60" s="8">
        <v>159.433147</v>
      </c>
      <c r="P60" s="8">
        <v>381.294091</v>
      </c>
      <c r="Q60" s="8">
        <f t="shared" si="14"/>
        <v>1461.420893</v>
      </c>
    </row>
    <row r="61" spans="1:17" ht="12.75">
      <c r="A61" s="7" t="s">
        <v>66</v>
      </c>
      <c r="B61" s="8">
        <v>223.33075</v>
      </c>
      <c r="C61" s="8">
        <v>202.30685</v>
      </c>
      <c r="D61" s="8">
        <v>214.06235</v>
      </c>
      <c r="E61" s="8">
        <f t="shared" si="4"/>
        <v>639.6999500000001</v>
      </c>
      <c r="F61" s="8">
        <v>194.413583</v>
      </c>
      <c r="G61" s="8">
        <v>218.466</v>
      </c>
      <c r="H61" s="8">
        <v>207.40277</v>
      </c>
      <c r="I61" s="8">
        <f t="shared" si="12"/>
        <v>620.2823530000001</v>
      </c>
      <c r="J61" s="8">
        <v>217.40275</v>
      </c>
      <c r="K61" s="8">
        <v>224.597445</v>
      </c>
      <c r="L61" s="8">
        <v>195.86366</v>
      </c>
      <c r="M61" s="8">
        <f t="shared" si="13"/>
        <v>637.863855</v>
      </c>
      <c r="N61" s="8">
        <v>146.726107</v>
      </c>
      <c r="O61" s="8">
        <v>190.9603</v>
      </c>
      <c r="P61" s="8">
        <v>262.59159992</v>
      </c>
      <c r="Q61" s="8">
        <f t="shared" si="14"/>
        <v>600.27800692</v>
      </c>
    </row>
    <row r="62" spans="1:17" ht="12.75">
      <c r="A62" s="19" t="s">
        <v>121</v>
      </c>
      <c r="B62" s="8">
        <v>223.33075</v>
      </c>
      <c r="C62" s="8">
        <v>202.30685</v>
      </c>
      <c r="D62" s="8">
        <v>214.06235</v>
      </c>
      <c r="E62" s="8">
        <f t="shared" si="4"/>
        <v>639.6999500000001</v>
      </c>
      <c r="F62" s="8">
        <v>194.413583</v>
      </c>
      <c r="G62" s="8">
        <v>218.466</v>
      </c>
      <c r="H62" s="8">
        <v>207.40277</v>
      </c>
      <c r="I62" s="8">
        <f t="shared" si="12"/>
        <v>620.2823530000001</v>
      </c>
      <c r="J62" s="8">
        <v>217.40275</v>
      </c>
      <c r="K62" s="8">
        <v>224.597445</v>
      </c>
      <c r="L62" s="8">
        <v>195.86366</v>
      </c>
      <c r="M62" s="8">
        <f t="shared" si="13"/>
        <v>637.863855</v>
      </c>
      <c r="N62" s="8">
        <v>146.726107</v>
      </c>
      <c r="O62" s="8">
        <v>190.9603</v>
      </c>
      <c r="P62" s="8">
        <v>262.59159992</v>
      </c>
      <c r="Q62" s="8">
        <f t="shared" si="14"/>
        <v>600.27800692</v>
      </c>
    </row>
    <row r="63" spans="1:17" ht="12.75">
      <c r="A63" s="15" t="s">
        <v>17</v>
      </c>
      <c r="B63" s="13">
        <f>B59+B60+B61-B62</f>
        <v>16069.87320470333</v>
      </c>
      <c r="C63" s="13">
        <f>C59+C60+C61-C62</f>
        <v>19998.00761351666</v>
      </c>
      <c r="D63" s="13">
        <f>D59+D60+D61-D62</f>
        <v>23060.68172799</v>
      </c>
      <c r="E63" s="13">
        <f t="shared" si="4"/>
        <v>59128.562546209985</v>
      </c>
      <c r="F63" s="13">
        <f>F59+F60+F61-F62</f>
        <v>26439.556649183327</v>
      </c>
      <c r="G63" s="13">
        <f>G59+G60+G61-G62</f>
        <v>19338.267340959992</v>
      </c>
      <c r="H63" s="13">
        <f>H59+H60+H61-H62</f>
        <v>18079.357966543335</v>
      </c>
      <c r="I63" s="13">
        <f t="shared" si="12"/>
        <v>63857.181956686654</v>
      </c>
      <c r="J63" s="13">
        <f>J59+J60+J61-J62</f>
        <v>18383.381838016663</v>
      </c>
      <c r="K63" s="13">
        <f>K59+K60+K61-K62</f>
        <v>20433.425898259993</v>
      </c>
      <c r="L63" s="13">
        <f>L59+L60+L61-L62</f>
        <v>19329.648774670008</v>
      </c>
      <c r="M63" s="13">
        <f t="shared" si="13"/>
        <v>58146.456510946664</v>
      </c>
      <c r="N63" s="13">
        <f>N59+N60+N61-N62</f>
        <v>16757.845426179996</v>
      </c>
      <c r="O63" s="13">
        <f>O59+O60+O61-O62</f>
        <v>20260.425815706665</v>
      </c>
      <c r="P63" s="13">
        <f>P59+P60+P61-P62</f>
        <v>22907.278586853332</v>
      </c>
      <c r="Q63" s="13">
        <f t="shared" si="14"/>
        <v>59925.54982873999</v>
      </c>
    </row>
    <row r="64" spans="1:17" ht="14.25">
      <c r="A64" s="20" t="s">
        <v>126</v>
      </c>
      <c r="F64" s="1"/>
      <c r="G64" s="1"/>
      <c r="H64" s="1"/>
      <c r="I64" s="1"/>
      <c r="M64" s="1"/>
      <c r="N64" s="1"/>
      <c r="O64" s="1"/>
      <c r="P64" s="1"/>
      <c r="Q64" s="1"/>
    </row>
    <row r="65" spans="6:17" ht="12.75">
      <c r="F65" s="1"/>
      <c r="G65" s="1"/>
      <c r="H65" s="1"/>
      <c r="I65" s="1"/>
      <c r="M65" s="1"/>
      <c r="N65" s="1"/>
      <c r="O65" s="1"/>
      <c r="P65" s="1"/>
      <c r="Q65" s="1"/>
    </row>
    <row r="66" spans="1:17" ht="15.75">
      <c r="A66" s="16" t="s">
        <v>130</v>
      </c>
      <c r="F66" s="1"/>
      <c r="G66" s="1"/>
      <c r="H66" s="1"/>
      <c r="I66" s="1"/>
      <c r="M66" s="22"/>
      <c r="N66" s="1"/>
      <c r="O66" s="1"/>
      <c r="P66" s="1"/>
      <c r="Q66" s="22" t="s">
        <v>151</v>
      </c>
    </row>
    <row r="67" spans="1:17" ht="12.75">
      <c r="A67" s="36" t="s">
        <v>105</v>
      </c>
      <c r="B67" s="35" t="s">
        <v>127</v>
      </c>
      <c r="C67" s="35"/>
      <c r="D67" s="35"/>
      <c r="E67" s="35"/>
      <c r="F67" s="35" t="s">
        <v>136</v>
      </c>
      <c r="G67" s="35"/>
      <c r="H67" s="35"/>
      <c r="I67" s="35"/>
      <c r="J67" s="35" t="s">
        <v>140</v>
      </c>
      <c r="K67" s="35"/>
      <c r="L67" s="35"/>
      <c r="M67" s="35"/>
      <c r="N67" s="35" t="s">
        <v>152</v>
      </c>
      <c r="O67" s="35"/>
      <c r="P67" s="35"/>
      <c r="Q67" s="35"/>
    </row>
    <row r="68" spans="1:17" ht="12.75">
      <c r="A68" s="36"/>
      <c r="B68" s="4" t="s">
        <v>94</v>
      </c>
      <c r="C68" s="4" t="s">
        <v>98</v>
      </c>
      <c r="D68" s="4" t="s">
        <v>99</v>
      </c>
      <c r="E68" s="4" t="s">
        <v>100</v>
      </c>
      <c r="F68" s="4" t="s">
        <v>137</v>
      </c>
      <c r="G68" s="4" t="s">
        <v>138</v>
      </c>
      <c r="H68" s="4" t="s">
        <v>139</v>
      </c>
      <c r="I68" s="4" t="s">
        <v>100</v>
      </c>
      <c r="J68" s="4" t="s">
        <v>141</v>
      </c>
      <c r="K68" s="4" t="s">
        <v>142</v>
      </c>
      <c r="L68" s="4" t="s">
        <v>143</v>
      </c>
      <c r="M68" s="4" t="s">
        <v>100</v>
      </c>
      <c r="N68" s="4" t="s">
        <v>153</v>
      </c>
      <c r="O68" s="4" t="s">
        <v>154</v>
      </c>
      <c r="P68" s="4" t="s">
        <v>155</v>
      </c>
      <c r="Q68" s="4" t="s">
        <v>100</v>
      </c>
    </row>
    <row r="69" spans="1:17" ht="12.75">
      <c r="A69" s="7" t="s">
        <v>147</v>
      </c>
      <c r="B69" s="8">
        <v>28937.369064640006</v>
      </c>
      <c r="C69" s="8">
        <v>26881.25187699</v>
      </c>
      <c r="D69" s="8">
        <v>31820.879514629993</v>
      </c>
      <c r="E69" s="8">
        <f aca="true" t="shared" si="15" ref="E69:E98">SUM(B69:D69)</f>
        <v>87639.50045626001</v>
      </c>
      <c r="F69" s="8">
        <v>32965.871676560004</v>
      </c>
      <c r="G69" s="8">
        <v>32696.756506039997</v>
      </c>
      <c r="H69" s="8">
        <v>31804.071079849997</v>
      </c>
      <c r="I69" s="8">
        <f aca="true" t="shared" si="16" ref="I69:I80">SUM(F69:H69)</f>
        <v>97466.69926245</v>
      </c>
      <c r="J69" s="8">
        <v>35224.46314449001</v>
      </c>
      <c r="K69" s="8">
        <v>30032.86978786</v>
      </c>
      <c r="L69" s="8">
        <v>33472.56745365999</v>
      </c>
      <c r="M69" s="8">
        <f aca="true" t="shared" si="17" ref="M69:M80">SUM(J69:L69)</f>
        <v>98729.90038601</v>
      </c>
      <c r="N69" s="8">
        <v>24198.921206579995</v>
      </c>
      <c r="O69" s="8">
        <v>29762.458036329997</v>
      </c>
      <c r="P69" s="8">
        <v>30833.265725480003</v>
      </c>
      <c r="Q69" s="8">
        <f aca="true" t="shared" si="18" ref="Q69:Q80">SUM(N69:P69)</f>
        <v>84794.64496839</v>
      </c>
    </row>
    <row r="70" spans="1:17" ht="12.75">
      <c r="A70" s="7" t="s">
        <v>95</v>
      </c>
      <c r="B70" s="8">
        <v>370.840691</v>
      </c>
      <c r="C70" s="8">
        <v>0.9663537</v>
      </c>
      <c r="D70" s="8">
        <v>3.23352</v>
      </c>
      <c r="E70" s="8">
        <f t="shared" si="15"/>
        <v>375.0405647</v>
      </c>
      <c r="F70" s="8">
        <v>0</v>
      </c>
      <c r="G70" s="8">
        <v>0</v>
      </c>
      <c r="H70" s="8">
        <v>5.242765400000001</v>
      </c>
      <c r="I70" s="8">
        <f t="shared" si="16"/>
        <v>5.242765400000001</v>
      </c>
      <c r="J70" s="8">
        <v>4.3725537999999995</v>
      </c>
      <c r="K70" s="8">
        <v>5.207948</v>
      </c>
      <c r="L70" s="8">
        <v>2.61576</v>
      </c>
      <c r="M70" s="8">
        <f t="shared" si="17"/>
        <v>12.1962618</v>
      </c>
      <c r="N70" s="8">
        <v>132.8269919</v>
      </c>
      <c r="O70" s="8">
        <v>0</v>
      </c>
      <c r="P70" s="8"/>
      <c r="Q70" s="8">
        <f t="shared" si="18"/>
        <v>132.8269919</v>
      </c>
    </row>
    <row r="71" spans="1:17" ht="12.75">
      <c r="A71" s="7" t="s">
        <v>148</v>
      </c>
      <c r="B71" s="8">
        <v>1790.1254484499927</v>
      </c>
      <c r="C71" s="8">
        <v>2094.13484402</v>
      </c>
      <c r="D71" s="8">
        <v>2572.5661383</v>
      </c>
      <c r="E71" s="8">
        <f t="shared" si="15"/>
        <v>6456.826430769993</v>
      </c>
      <c r="F71" s="8">
        <v>2288.744458510002</v>
      </c>
      <c r="G71" s="8">
        <v>2568.9574968599954</v>
      </c>
      <c r="H71" s="8">
        <v>2797.308667630001</v>
      </c>
      <c r="I71" s="8">
        <f t="shared" si="16"/>
        <v>7655.010622999998</v>
      </c>
      <c r="J71" s="8">
        <v>3098.6510699499995</v>
      </c>
      <c r="K71" s="8">
        <v>2281.5843835699998</v>
      </c>
      <c r="L71" s="8">
        <v>2749.82561420001</v>
      </c>
      <c r="M71" s="8">
        <f t="shared" si="17"/>
        <v>8130.061067720009</v>
      </c>
      <c r="N71" s="8">
        <v>2304.1155001000006</v>
      </c>
      <c r="O71" s="8">
        <v>3059.8509901200014</v>
      </c>
      <c r="P71" s="8">
        <v>3394.924702250006</v>
      </c>
      <c r="Q71" s="8">
        <f t="shared" si="18"/>
        <v>8758.891192470008</v>
      </c>
    </row>
    <row r="72" spans="1:17" ht="12.75">
      <c r="A72" s="7" t="s">
        <v>71</v>
      </c>
      <c r="B72" s="8">
        <v>44279.586603300006</v>
      </c>
      <c r="C72" s="8">
        <v>28676.445782010003</v>
      </c>
      <c r="D72" s="8">
        <v>41437.51902328</v>
      </c>
      <c r="E72" s="8">
        <f t="shared" si="15"/>
        <v>114393.55140859002</v>
      </c>
      <c r="F72" s="8">
        <v>35683.0885987</v>
      </c>
      <c r="G72" s="8">
        <v>29567.7544564</v>
      </c>
      <c r="H72" s="8">
        <v>36806.618139800004</v>
      </c>
      <c r="I72" s="8">
        <f t="shared" si="16"/>
        <v>102057.46119490001</v>
      </c>
      <c r="J72" s="8">
        <v>34302.3735542</v>
      </c>
      <c r="K72" s="8">
        <v>32101.172114200002</v>
      </c>
      <c r="L72" s="8">
        <v>38093.757780199994</v>
      </c>
      <c r="M72" s="8">
        <f t="shared" si="17"/>
        <v>104497.3034486</v>
      </c>
      <c r="N72" s="8">
        <v>43267.46988806</v>
      </c>
      <c r="O72" s="8">
        <v>42671.5053586</v>
      </c>
      <c r="P72" s="8">
        <v>36820.52943053</v>
      </c>
      <c r="Q72" s="8">
        <f t="shared" si="18"/>
        <v>122759.50467719001</v>
      </c>
    </row>
    <row r="73" spans="1:17" ht="12.75">
      <c r="A73" s="15" t="s">
        <v>52</v>
      </c>
      <c r="B73" s="13">
        <f aca="true" t="shared" si="19" ref="B73:J73">SUM(B69:B72)</f>
        <v>75377.92180739</v>
      </c>
      <c r="C73" s="13">
        <f t="shared" si="19"/>
        <v>57652.79885672001</v>
      </c>
      <c r="D73" s="13">
        <f t="shared" si="19"/>
        <v>75834.19819621</v>
      </c>
      <c r="E73" s="13">
        <f t="shared" si="19"/>
        <v>208864.91886032</v>
      </c>
      <c r="F73" s="13">
        <f t="shared" si="19"/>
        <v>70937.70473377</v>
      </c>
      <c r="G73" s="13">
        <f t="shared" si="19"/>
        <v>64833.4684593</v>
      </c>
      <c r="H73" s="13">
        <f t="shared" si="19"/>
        <v>71413.24065268</v>
      </c>
      <c r="I73" s="13">
        <f t="shared" si="19"/>
        <v>207184.41384575</v>
      </c>
      <c r="J73" s="13">
        <f t="shared" si="19"/>
        <v>72629.86032244001</v>
      </c>
      <c r="K73" s="13">
        <f>SUM(K69:K72)</f>
        <v>64420.83423363</v>
      </c>
      <c r="L73" s="13">
        <f>SUM(L69:L72)</f>
        <v>74318.76660805999</v>
      </c>
      <c r="M73" s="13">
        <f t="shared" si="17"/>
        <v>211369.46116413</v>
      </c>
      <c r="N73" s="13">
        <f>SUM(N69:N72)</f>
        <v>69903.33358663999</v>
      </c>
      <c r="O73" s="13">
        <f>SUM(O69:O72)</f>
        <v>75493.81438505</v>
      </c>
      <c r="P73" s="13">
        <f>SUM(P69:P72)</f>
        <v>71048.71985826001</v>
      </c>
      <c r="Q73" s="13">
        <f t="shared" si="18"/>
        <v>216445.86782995</v>
      </c>
    </row>
    <row r="74" spans="1:17" ht="12.75">
      <c r="A74" s="7" t="s">
        <v>72</v>
      </c>
      <c r="B74" s="8">
        <v>57444.08217540998</v>
      </c>
      <c r="C74" s="8">
        <v>49860.58426788</v>
      </c>
      <c r="D74" s="8">
        <v>55019.49148024999</v>
      </c>
      <c r="E74" s="8">
        <f t="shared" si="15"/>
        <v>162324.15792353998</v>
      </c>
      <c r="F74" s="8">
        <v>58270.71219204</v>
      </c>
      <c r="G74" s="8">
        <v>53953.98057736</v>
      </c>
      <c r="H74" s="8">
        <v>58005.05905201999</v>
      </c>
      <c r="I74" s="8">
        <f t="shared" si="16"/>
        <v>170229.75182141998</v>
      </c>
      <c r="J74" s="8">
        <v>54232.73732544</v>
      </c>
      <c r="K74" s="8">
        <v>46908.7650012</v>
      </c>
      <c r="L74" s="8">
        <v>56698.45148020001</v>
      </c>
      <c r="M74" s="8">
        <f t="shared" si="17"/>
        <v>157839.95380684003</v>
      </c>
      <c r="N74" s="8">
        <v>45686.400428589994</v>
      </c>
      <c r="O74" s="8">
        <v>51615.41206228999</v>
      </c>
      <c r="P74" s="8">
        <v>53428.623775329994</v>
      </c>
      <c r="Q74" s="8">
        <f t="shared" si="18"/>
        <v>150730.43626621</v>
      </c>
    </row>
    <row r="75" spans="1:17" ht="12.75">
      <c r="A75" s="7" t="s">
        <v>73</v>
      </c>
      <c r="B75" s="8"/>
      <c r="C75" s="8"/>
      <c r="D75" s="8"/>
      <c r="E75" s="8">
        <f t="shared" si="15"/>
        <v>0</v>
      </c>
      <c r="F75" s="8"/>
      <c r="G75" s="8"/>
      <c r="H75" s="8"/>
      <c r="I75" s="8">
        <f t="shared" si="16"/>
        <v>0</v>
      </c>
      <c r="J75" s="8">
        <v>56.46187325</v>
      </c>
      <c r="K75" s="8">
        <v>66.6175234</v>
      </c>
      <c r="L75" s="8">
        <v>130.60165204999998</v>
      </c>
      <c r="M75" s="8">
        <f t="shared" si="17"/>
        <v>253.68104869999996</v>
      </c>
      <c r="N75" s="8"/>
      <c r="O75" s="8"/>
      <c r="P75" s="8"/>
      <c r="Q75" s="8">
        <f t="shared" si="18"/>
        <v>0</v>
      </c>
    </row>
    <row r="76" spans="1:17" ht="12.75">
      <c r="A76" s="7" t="s">
        <v>74</v>
      </c>
      <c r="B76" s="8">
        <v>21626.92343666</v>
      </c>
      <c r="C76" s="8">
        <v>16055.900302400001</v>
      </c>
      <c r="D76" s="8">
        <v>20853.62014236</v>
      </c>
      <c r="E76" s="8">
        <f t="shared" si="15"/>
        <v>58536.44388142</v>
      </c>
      <c r="F76" s="8">
        <v>21040.149993656</v>
      </c>
      <c r="G76" s="8">
        <v>15008.124685620001</v>
      </c>
      <c r="H76" s="8">
        <v>22661.88578198</v>
      </c>
      <c r="I76" s="8">
        <f t="shared" si="16"/>
        <v>58710.160461256004</v>
      </c>
      <c r="J76" s="8">
        <v>18549.69179989</v>
      </c>
      <c r="K76" s="8">
        <v>18257.695926580007</v>
      </c>
      <c r="L76" s="8">
        <v>24151.45968734</v>
      </c>
      <c r="M76" s="8">
        <f t="shared" si="17"/>
        <v>60958.84741381001</v>
      </c>
      <c r="N76" s="8">
        <v>23528.853511139998</v>
      </c>
      <c r="O76" s="8">
        <v>23499.532910780003</v>
      </c>
      <c r="P76" s="8">
        <v>20900.46431711</v>
      </c>
      <c r="Q76" s="8">
        <f t="shared" si="18"/>
        <v>67928.85073903001</v>
      </c>
    </row>
    <row r="77" spans="1:17" ht="12.75">
      <c r="A77" s="7" t="s">
        <v>75</v>
      </c>
      <c r="B77" s="8">
        <v>3.4833553999999762</v>
      </c>
      <c r="C77" s="8">
        <v>1.6284402000000002</v>
      </c>
      <c r="D77" s="8">
        <v>17.379552320000002</v>
      </c>
      <c r="E77" s="8">
        <f t="shared" si="15"/>
        <v>22.491347919999978</v>
      </c>
      <c r="F77" s="8">
        <v>24.2411884</v>
      </c>
      <c r="G77" s="8">
        <v>20.601095100000002</v>
      </c>
      <c r="H77" s="8">
        <v>8.81918399</v>
      </c>
      <c r="I77" s="8">
        <f t="shared" si="16"/>
        <v>53.66146749</v>
      </c>
      <c r="J77" s="8">
        <v>24.98187866</v>
      </c>
      <c r="K77" s="8">
        <v>6.4203589</v>
      </c>
      <c r="L77" s="8">
        <v>15.165812899999999</v>
      </c>
      <c r="M77" s="8">
        <f t="shared" si="17"/>
        <v>46.568050459999995</v>
      </c>
      <c r="N77" s="8">
        <v>1.9349238</v>
      </c>
      <c r="O77" s="8">
        <v>10.234883299999998</v>
      </c>
      <c r="P77" s="8">
        <v>1.05197</v>
      </c>
      <c r="Q77" s="8">
        <f t="shared" si="18"/>
        <v>13.221777099999999</v>
      </c>
    </row>
    <row r="78" spans="1:17" ht="12.75">
      <c r="A78" s="7" t="s">
        <v>97</v>
      </c>
      <c r="B78" s="8">
        <v>0</v>
      </c>
      <c r="C78" s="8">
        <v>0</v>
      </c>
      <c r="D78" s="8">
        <v>0</v>
      </c>
      <c r="E78" s="8">
        <f t="shared" si="15"/>
        <v>0</v>
      </c>
      <c r="F78" s="8">
        <v>0</v>
      </c>
      <c r="G78" s="8">
        <v>0</v>
      </c>
      <c r="H78" s="8">
        <v>0</v>
      </c>
      <c r="I78" s="8">
        <f t="shared" si="16"/>
        <v>0</v>
      </c>
      <c r="J78" s="8">
        <v>4446.059582399999</v>
      </c>
      <c r="K78" s="8">
        <v>1318.9317054</v>
      </c>
      <c r="L78" s="8">
        <v>51.86808</v>
      </c>
      <c r="M78" s="8">
        <f t="shared" si="17"/>
        <v>5816.8593678</v>
      </c>
      <c r="N78" s="8">
        <v>0</v>
      </c>
      <c r="O78" s="8">
        <v>25.9</v>
      </c>
      <c r="P78" s="8">
        <v>0.0025</v>
      </c>
      <c r="Q78" s="8">
        <f t="shared" si="18"/>
        <v>25.9025</v>
      </c>
    </row>
    <row r="79" spans="1:17" ht="12.75">
      <c r="A79" s="7" t="s">
        <v>76</v>
      </c>
      <c r="B79" s="8">
        <v>155.21787870000006</v>
      </c>
      <c r="C79" s="8">
        <v>99.67696</v>
      </c>
      <c r="D79" s="8">
        <v>148.0114648</v>
      </c>
      <c r="E79" s="8">
        <f t="shared" si="15"/>
        <v>402.90630350000004</v>
      </c>
      <c r="F79" s="8">
        <v>113.887146</v>
      </c>
      <c r="G79" s="8">
        <v>189.6905503</v>
      </c>
      <c r="H79" s="8">
        <v>22.5847354</v>
      </c>
      <c r="I79" s="8">
        <f t="shared" si="16"/>
        <v>326.1624317</v>
      </c>
      <c r="J79" s="8">
        <v>159.6318703</v>
      </c>
      <c r="K79" s="8">
        <v>96.3515583</v>
      </c>
      <c r="L79" s="8">
        <v>78.1149001</v>
      </c>
      <c r="M79" s="8">
        <f t="shared" si="17"/>
        <v>334.0983287</v>
      </c>
      <c r="N79" s="8">
        <v>74.5968305</v>
      </c>
      <c r="O79" s="8">
        <v>55.383103</v>
      </c>
      <c r="P79" s="8">
        <v>28.535597</v>
      </c>
      <c r="Q79" s="8">
        <f t="shared" si="18"/>
        <v>158.51553049999998</v>
      </c>
    </row>
    <row r="80" spans="1:17" ht="12.75">
      <c r="A80" s="15" t="s">
        <v>63</v>
      </c>
      <c r="B80" s="13">
        <f aca="true" t="shared" si="20" ref="B80:J80">SUM(B74:B79)</f>
        <v>79229.70684616998</v>
      </c>
      <c r="C80" s="13">
        <f t="shared" si="20"/>
        <v>66017.78997048001</v>
      </c>
      <c r="D80" s="13">
        <f t="shared" si="20"/>
        <v>76038.50263972998</v>
      </c>
      <c r="E80" s="13">
        <f t="shared" si="20"/>
        <v>221285.99945638</v>
      </c>
      <c r="F80" s="13">
        <f t="shared" si="20"/>
        <v>79448.99052009599</v>
      </c>
      <c r="G80" s="13">
        <f t="shared" si="20"/>
        <v>69172.39690838002</v>
      </c>
      <c r="H80" s="13">
        <f t="shared" si="20"/>
        <v>80698.34875338999</v>
      </c>
      <c r="I80" s="13">
        <f t="shared" si="20"/>
        <v>229319.73618186597</v>
      </c>
      <c r="J80" s="13">
        <f t="shared" si="20"/>
        <v>77469.56432994</v>
      </c>
      <c r="K80" s="13">
        <f>SUM(K74:K79)</f>
        <v>66654.78207378</v>
      </c>
      <c r="L80" s="13">
        <f>SUM(L74:L79)</f>
        <v>81125.66161259002</v>
      </c>
      <c r="M80" s="13">
        <f t="shared" si="17"/>
        <v>225250.00801631002</v>
      </c>
      <c r="N80" s="13">
        <f>SUM(N74:N79)</f>
        <v>69291.78569403</v>
      </c>
      <c r="O80" s="13">
        <f>SUM(O74:O79)</f>
        <v>75206.46295937</v>
      </c>
      <c r="P80" s="13">
        <f>SUM(P74:P79)</f>
        <v>74358.67815944</v>
      </c>
      <c r="Q80" s="13">
        <f t="shared" si="18"/>
        <v>218856.92681283999</v>
      </c>
    </row>
    <row r="81" spans="1:17" ht="12.75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1:17" ht="12.75">
      <c r="A82" s="7" t="s">
        <v>77</v>
      </c>
      <c r="B82" s="8">
        <v>2.46</v>
      </c>
      <c r="C82" s="8">
        <v>17.8155</v>
      </c>
      <c r="D82" s="8">
        <v>452.17</v>
      </c>
      <c r="E82" s="8">
        <f t="shared" si="15"/>
        <v>472.44550000000004</v>
      </c>
      <c r="F82" s="8">
        <v>599.832124</v>
      </c>
      <c r="G82" s="8">
        <v>8.845</v>
      </c>
      <c r="H82" s="8">
        <v>27.40747483</v>
      </c>
      <c r="I82" s="8">
        <f aca="true" t="shared" si="21" ref="I82:I98">SUM(F82:H82)</f>
        <v>636.08459883</v>
      </c>
      <c r="J82" s="8">
        <v>259.153002</v>
      </c>
      <c r="K82" s="8">
        <v>210.560453</v>
      </c>
      <c r="L82" s="8">
        <v>14.29</v>
      </c>
      <c r="M82" s="8">
        <f aca="true" t="shared" si="22" ref="M82:M98">SUM(J82:L82)</f>
        <v>484.00345500000003</v>
      </c>
      <c r="N82" s="8">
        <v>7.361</v>
      </c>
      <c r="O82" s="8">
        <v>4.25</v>
      </c>
      <c r="P82" s="8">
        <v>3.239605</v>
      </c>
      <c r="Q82" s="8">
        <f>SUM(N82:P82)</f>
        <v>14.850605000000002</v>
      </c>
    </row>
    <row r="83" spans="1:17" ht="12.75">
      <c r="A83" s="7" t="s">
        <v>78</v>
      </c>
      <c r="B83" s="8">
        <v>59.157252650000004</v>
      </c>
      <c r="C83" s="8">
        <v>49.68433035000001</v>
      </c>
      <c r="D83" s="8">
        <v>31.04516035</v>
      </c>
      <c r="E83" s="8">
        <f t="shared" si="15"/>
        <v>139.88674335000002</v>
      </c>
      <c r="F83" s="8">
        <v>51.85111319999999</v>
      </c>
      <c r="G83" s="8">
        <v>64.49389585</v>
      </c>
      <c r="H83" s="8">
        <v>70.39855372999999</v>
      </c>
      <c r="I83" s="8">
        <f t="shared" si="21"/>
        <v>186.74356278</v>
      </c>
      <c r="J83" s="8">
        <v>190.8114716</v>
      </c>
      <c r="K83" s="8">
        <v>61.2028688</v>
      </c>
      <c r="L83" s="8">
        <v>49.3241398</v>
      </c>
      <c r="M83" s="8">
        <f t="shared" si="22"/>
        <v>301.3384802</v>
      </c>
      <c r="N83" s="8">
        <v>50.489553869999995</v>
      </c>
      <c r="O83" s="8">
        <v>45.44235959</v>
      </c>
      <c r="P83" s="8">
        <v>51.98065737</v>
      </c>
      <c r="Q83" s="8">
        <f>SUM(N83:P83)</f>
        <v>147.91257083</v>
      </c>
    </row>
    <row r="84" spans="1:17" ht="12.75">
      <c r="A84" s="7" t="s">
        <v>144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>
        <v>311.787</v>
      </c>
      <c r="M84" s="8"/>
      <c r="N84" s="8"/>
      <c r="O84" s="8"/>
      <c r="P84" s="8"/>
      <c r="Q84" s="8"/>
    </row>
    <row r="85" spans="1:17" ht="12.75">
      <c r="A85" s="7" t="s">
        <v>79</v>
      </c>
      <c r="B85" s="8">
        <v>0.067</v>
      </c>
      <c r="C85" s="8">
        <v>0.0663</v>
      </c>
      <c r="D85" s="8">
        <v>0.240711</v>
      </c>
      <c r="E85" s="8">
        <f t="shared" si="15"/>
        <v>0.374011</v>
      </c>
      <c r="F85" s="8">
        <v>0.032</v>
      </c>
      <c r="G85" s="8">
        <v>0.055</v>
      </c>
      <c r="H85" s="8">
        <v>0.05</v>
      </c>
      <c r="I85" s="8">
        <f t="shared" si="21"/>
        <v>0.137</v>
      </c>
      <c r="J85" s="8">
        <v>0.0385</v>
      </c>
      <c r="K85" s="8">
        <v>0.079</v>
      </c>
      <c r="L85" s="8">
        <v>0.6135</v>
      </c>
      <c r="M85" s="8">
        <f t="shared" si="22"/>
        <v>0.7310000000000001</v>
      </c>
      <c r="N85" s="8">
        <v>0.135</v>
      </c>
      <c r="O85" s="8">
        <v>3.4709506</v>
      </c>
      <c r="P85" s="8">
        <v>0.368</v>
      </c>
      <c r="Q85" s="8">
        <f aca="true" t="shared" si="23" ref="Q85:Q101">SUM(N85:P85)</f>
        <v>3.9739505999999998</v>
      </c>
    </row>
    <row r="86" spans="1:17" ht="12.75">
      <c r="A86" s="7" t="s">
        <v>80</v>
      </c>
      <c r="B86" s="8">
        <v>0.0033</v>
      </c>
      <c r="C86" s="8">
        <v>0.044</v>
      </c>
      <c r="D86" s="8">
        <v>0.0866</v>
      </c>
      <c r="E86" s="8">
        <f t="shared" si="15"/>
        <v>0.1339</v>
      </c>
      <c r="F86" s="8">
        <v>0.0291</v>
      </c>
      <c r="G86" s="8">
        <v>0.0097</v>
      </c>
      <c r="H86" s="8">
        <v>0.0012</v>
      </c>
      <c r="I86" s="8">
        <f t="shared" si="21"/>
        <v>0.04</v>
      </c>
      <c r="J86" s="8">
        <v>0.0419</v>
      </c>
      <c r="K86" s="8">
        <v>0.0165</v>
      </c>
      <c r="L86" s="8">
        <v>0.003</v>
      </c>
      <c r="M86" s="8">
        <f t="shared" si="22"/>
        <v>0.0614</v>
      </c>
      <c r="N86" s="8">
        <v>0.0426</v>
      </c>
      <c r="O86" s="8">
        <v>0.0235</v>
      </c>
      <c r="P86" s="8">
        <v>0.015</v>
      </c>
      <c r="Q86" s="8">
        <f t="shared" si="23"/>
        <v>0.08109999999999999</v>
      </c>
    </row>
    <row r="87" spans="1:17" ht="12.75">
      <c r="A87" s="7" t="s">
        <v>81</v>
      </c>
      <c r="B87" s="8">
        <v>26.0176078</v>
      </c>
      <c r="C87" s="8">
        <v>36.778269</v>
      </c>
      <c r="D87" s="8">
        <v>47.430551</v>
      </c>
      <c r="E87" s="8">
        <f t="shared" si="15"/>
        <v>110.22642780000001</v>
      </c>
      <c r="F87" s="8">
        <v>31.227692</v>
      </c>
      <c r="G87" s="8">
        <v>36.049199</v>
      </c>
      <c r="H87" s="8">
        <v>46.271252</v>
      </c>
      <c r="I87" s="8">
        <f t="shared" si="21"/>
        <v>113.54814300000001</v>
      </c>
      <c r="J87" s="8">
        <v>56.831385</v>
      </c>
      <c r="K87" s="8">
        <v>54.719928</v>
      </c>
      <c r="L87" s="8">
        <v>61.351168</v>
      </c>
      <c r="M87" s="8">
        <f t="shared" si="22"/>
        <v>172.902481</v>
      </c>
      <c r="N87" s="8">
        <v>115.67431</v>
      </c>
      <c r="O87" s="8">
        <v>100.2502806</v>
      </c>
      <c r="P87" s="8">
        <v>95.6809038</v>
      </c>
      <c r="Q87" s="8">
        <f t="shared" si="23"/>
        <v>311.6054944</v>
      </c>
    </row>
    <row r="88" spans="1:17" ht="12.75">
      <c r="A88" s="7" t="s">
        <v>82</v>
      </c>
      <c r="B88" s="8">
        <v>23.6109722</v>
      </c>
      <c r="C88" s="8">
        <v>11.929993</v>
      </c>
      <c r="D88" s="8">
        <v>34.113105</v>
      </c>
      <c r="E88" s="8">
        <f t="shared" si="15"/>
        <v>69.6540702</v>
      </c>
      <c r="F88" s="8">
        <v>6.52139</v>
      </c>
      <c r="G88" s="8">
        <v>21.7848921</v>
      </c>
      <c r="H88" s="8">
        <v>99.09399429999999</v>
      </c>
      <c r="I88" s="8">
        <f t="shared" si="21"/>
        <v>127.4002764</v>
      </c>
      <c r="J88" s="8">
        <v>85.634763</v>
      </c>
      <c r="K88" s="8">
        <v>50.910992</v>
      </c>
      <c r="L88" s="8">
        <v>81.430247</v>
      </c>
      <c r="M88" s="8">
        <f t="shared" si="22"/>
        <v>217.976002</v>
      </c>
      <c r="N88" s="8">
        <v>51.380674</v>
      </c>
      <c r="O88" s="8">
        <v>44.814858</v>
      </c>
      <c r="P88" s="8">
        <v>36.477784</v>
      </c>
      <c r="Q88" s="8">
        <f t="shared" si="23"/>
        <v>132.673316</v>
      </c>
    </row>
    <row r="89" spans="1:17" ht="12.75">
      <c r="A89" s="7" t="s">
        <v>83</v>
      </c>
      <c r="B89" s="8">
        <v>300.09927752</v>
      </c>
      <c r="C89" s="8">
        <v>1290.42351174</v>
      </c>
      <c r="D89" s="8">
        <v>735.0415326</v>
      </c>
      <c r="E89" s="8">
        <f t="shared" si="15"/>
        <v>2325.56432186</v>
      </c>
      <c r="F89" s="8">
        <v>548.0152084300025</v>
      </c>
      <c r="G89" s="8">
        <v>332.09581944999996</v>
      </c>
      <c r="H89" s="8">
        <v>681.11348979</v>
      </c>
      <c r="I89" s="8">
        <f t="shared" si="21"/>
        <v>1561.2245176700026</v>
      </c>
      <c r="J89" s="8">
        <v>1409.103682380006</v>
      </c>
      <c r="K89" s="8">
        <v>472.6259752499994</v>
      </c>
      <c r="L89" s="8">
        <v>445.8839273400027</v>
      </c>
      <c r="M89" s="8">
        <f t="shared" si="22"/>
        <v>2327.613584970008</v>
      </c>
      <c r="N89" s="8">
        <v>605.3960338999999</v>
      </c>
      <c r="O89" s="8">
        <v>634.0111531900004</v>
      </c>
      <c r="P89" s="8">
        <v>599.7074225399999</v>
      </c>
      <c r="Q89" s="8">
        <f t="shared" si="23"/>
        <v>1839.1146096300001</v>
      </c>
    </row>
    <row r="90" spans="1:17" ht="12.75">
      <c r="A90" s="15" t="s">
        <v>146</v>
      </c>
      <c r="B90" s="13">
        <f aca="true" t="shared" si="24" ref="B90:J90">SUM(B82:B89)</f>
        <v>411.41541017</v>
      </c>
      <c r="C90" s="13">
        <f t="shared" si="24"/>
        <v>1406.7419040900002</v>
      </c>
      <c r="D90" s="13">
        <f t="shared" si="24"/>
        <v>1300.12765995</v>
      </c>
      <c r="E90" s="13">
        <f t="shared" si="24"/>
        <v>3118.2849742099997</v>
      </c>
      <c r="F90" s="13">
        <f t="shared" si="24"/>
        <v>1237.5086276300026</v>
      </c>
      <c r="G90" s="13">
        <f t="shared" si="24"/>
        <v>463.3335064</v>
      </c>
      <c r="H90" s="13">
        <f t="shared" si="24"/>
        <v>924.33596465</v>
      </c>
      <c r="I90" s="13">
        <f t="shared" si="24"/>
        <v>2625.178098680002</v>
      </c>
      <c r="J90" s="13">
        <f t="shared" si="24"/>
        <v>2001.614703980006</v>
      </c>
      <c r="K90" s="13">
        <f>SUM(K82:K89)</f>
        <v>850.1157170499994</v>
      </c>
      <c r="L90" s="13">
        <f>SUM(L82:L89)</f>
        <v>964.6829821400027</v>
      </c>
      <c r="M90" s="13">
        <f t="shared" si="22"/>
        <v>3816.4134031700078</v>
      </c>
      <c r="N90" s="13">
        <f>SUM(N82:N89)</f>
        <v>830.4791717699999</v>
      </c>
      <c r="O90" s="13">
        <f>SUM(O82:O89)</f>
        <v>832.2631019800004</v>
      </c>
      <c r="P90" s="13">
        <f>SUM(P82:P89)</f>
        <v>787.4693727099999</v>
      </c>
      <c r="Q90" s="13">
        <f t="shared" si="23"/>
        <v>2450.2116464600003</v>
      </c>
    </row>
    <row r="91" spans="1:17" ht="12.75">
      <c r="A91" s="15" t="s">
        <v>150</v>
      </c>
      <c r="B91" s="13">
        <f aca="true" t="shared" si="25" ref="B91:J91">B73+B80+B90</f>
        <v>155019.04406373</v>
      </c>
      <c r="C91" s="13">
        <f t="shared" si="25"/>
        <v>125077.33073129001</v>
      </c>
      <c r="D91" s="13">
        <f t="shared" si="25"/>
        <v>153172.82849588996</v>
      </c>
      <c r="E91" s="13">
        <f t="shared" si="25"/>
        <v>433269.20329091005</v>
      </c>
      <c r="F91" s="13">
        <f t="shared" si="25"/>
        <v>151624.203881496</v>
      </c>
      <c r="G91" s="13">
        <f t="shared" si="25"/>
        <v>134469.19887408003</v>
      </c>
      <c r="H91" s="13">
        <f t="shared" si="25"/>
        <v>153035.92537072</v>
      </c>
      <c r="I91" s="13">
        <f t="shared" si="25"/>
        <v>439129.32812629594</v>
      </c>
      <c r="J91" s="13">
        <f t="shared" si="25"/>
        <v>152101.03935636</v>
      </c>
      <c r="K91" s="13">
        <f>K73+K80+K90</f>
        <v>131925.73202446</v>
      </c>
      <c r="L91" s="13">
        <f>L73+L80+L90</f>
        <v>156409.11120279002</v>
      </c>
      <c r="M91" s="13">
        <f t="shared" si="22"/>
        <v>440435.88258361</v>
      </c>
      <c r="N91" s="13">
        <f>N73+N80+N90</f>
        <v>140025.59845244</v>
      </c>
      <c r="O91" s="13">
        <f>O73+O80+O90</f>
        <v>151532.5404464</v>
      </c>
      <c r="P91" s="13">
        <f>P73+P80+P90</f>
        <v>146194.86739041</v>
      </c>
      <c r="Q91" s="13">
        <f t="shared" si="23"/>
        <v>437753.00628925</v>
      </c>
    </row>
    <row r="92" spans="1:17" ht="12.75">
      <c r="A92" s="7" t="s">
        <v>106</v>
      </c>
      <c r="B92" s="8">
        <v>792.7</v>
      </c>
      <c r="C92" s="8">
        <v>792.7</v>
      </c>
      <c r="D92" s="8">
        <v>792.7</v>
      </c>
      <c r="E92" s="8">
        <f t="shared" si="15"/>
        <v>2378.1000000000004</v>
      </c>
      <c r="F92" s="8">
        <v>792.7</v>
      </c>
      <c r="G92" s="8">
        <v>792.7</v>
      </c>
      <c r="H92" s="8">
        <v>792.7</v>
      </c>
      <c r="I92" s="8">
        <f t="shared" si="21"/>
        <v>2378.1000000000004</v>
      </c>
      <c r="J92" s="8">
        <v>792.7</v>
      </c>
      <c r="K92" s="8">
        <v>792.7</v>
      </c>
      <c r="L92" s="8">
        <v>792.7</v>
      </c>
      <c r="M92" s="8">
        <f t="shared" si="22"/>
        <v>2378.1000000000004</v>
      </c>
      <c r="N92" s="8">
        <v>792.7</v>
      </c>
      <c r="O92" s="8">
        <v>792.7</v>
      </c>
      <c r="P92" s="8">
        <v>792.7</v>
      </c>
      <c r="Q92" s="8">
        <f t="shared" si="23"/>
        <v>2378.1000000000004</v>
      </c>
    </row>
    <row r="93" spans="1:17" ht="12.75">
      <c r="A93" s="15" t="s">
        <v>149</v>
      </c>
      <c r="B93" s="13">
        <f aca="true" t="shared" si="26" ref="B93:J93">B91-B92</f>
        <v>154226.34406372998</v>
      </c>
      <c r="C93" s="13">
        <f t="shared" si="26"/>
        <v>124284.63073129002</v>
      </c>
      <c r="D93" s="13">
        <f t="shared" si="26"/>
        <v>152380.12849588995</v>
      </c>
      <c r="E93" s="13">
        <f t="shared" si="26"/>
        <v>430891.1032909101</v>
      </c>
      <c r="F93" s="13">
        <f t="shared" si="26"/>
        <v>150831.503881496</v>
      </c>
      <c r="G93" s="13">
        <f t="shared" si="26"/>
        <v>133676.49887408002</v>
      </c>
      <c r="H93" s="13">
        <f t="shared" si="26"/>
        <v>152243.22537072</v>
      </c>
      <c r="I93" s="13">
        <f t="shared" si="26"/>
        <v>436751.22812629596</v>
      </c>
      <c r="J93" s="13">
        <f t="shared" si="26"/>
        <v>151308.33935636</v>
      </c>
      <c r="K93" s="13">
        <f>K91-K92</f>
        <v>131133.03202446</v>
      </c>
      <c r="L93" s="13">
        <f>L91-L92</f>
        <v>155616.41120279</v>
      </c>
      <c r="M93" s="13">
        <f t="shared" si="22"/>
        <v>438057.78258361004</v>
      </c>
      <c r="N93" s="13">
        <f>N91-N92</f>
        <v>139232.89845244</v>
      </c>
      <c r="O93" s="13">
        <f>O91-O92</f>
        <v>150739.8404464</v>
      </c>
      <c r="P93" s="13">
        <f>P91-P92</f>
        <v>145402.16739041</v>
      </c>
      <c r="Q93" s="13">
        <f t="shared" si="23"/>
        <v>435374.90628925</v>
      </c>
    </row>
    <row r="94" spans="1:17" ht="12.75">
      <c r="A94" s="7" t="s">
        <v>84</v>
      </c>
      <c r="B94" s="8">
        <v>288.72473763</v>
      </c>
      <c r="C94" s="8">
        <v>289.81015584000005</v>
      </c>
      <c r="D94" s="8">
        <v>351.50787529999997</v>
      </c>
      <c r="E94" s="8">
        <f t="shared" si="15"/>
        <v>930.0427687700001</v>
      </c>
      <c r="F94" s="8">
        <v>303.07517008</v>
      </c>
      <c r="G94" s="8">
        <v>296.7571076400001</v>
      </c>
      <c r="H94" s="8">
        <v>378.70186284999994</v>
      </c>
      <c r="I94" s="8">
        <f t="shared" si="21"/>
        <v>978.5341405700001</v>
      </c>
      <c r="J94" s="8">
        <v>297.70537023</v>
      </c>
      <c r="K94" s="8">
        <v>250.66714951999998</v>
      </c>
      <c r="L94" s="8">
        <v>284.45761045999996</v>
      </c>
      <c r="M94" s="8">
        <f t="shared" si="22"/>
        <v>832.83013021</v>
      </c>
      <c r="N94" s="8">
        <v>257.76711323</v>
      </c>
      <c r="O94" s="8">
        <v>303.76960866999997</v>
      </c>
      <c r="P94" s="8">
        <v>65.07501841</v>
      </c>
      <c r="Q94" s="8">
        <f t="shared" si="23"/>
        <v>626.61174031</v>
      </c>
    </row>
    <row r="95" spans="1:17" ht="12.75">
      <c r="A95" s="7" t="s">
        <v>85</v>
      </c>
      <c r="B95" s="8">
        <v>5084.8789795699995</v>
      </c>
      <c r="C95" s="8">
        <v>4475.3432402299995</v>
      </c>
      <c r="D95" s="8">
        <v>4608.62157275</v>
      </c>
      <c r="E95" s="8">
        <f t="shared" si="15"/>
        <v>14168.843792549998</v>
      </c>
      <c r="F95" s="8">
        <v>3541.36715989</v>
      </c>
      <c r="G95" s="8">
        <v>4281.995030660001</v>
      </c>
      <c r="H95" s="8">
        <v>3771.83516216</v>
      </c>
      <c r="I95" s="8">
        <f t="shared" si="21"/>
        <v>11595.197352710002</v>
      </c>
      <c r="J95" s="8">
        <v>4100.68253221</v>
      </c>
      <c r="K95" s="8">
        <v>3441.8663445400002</v>
      </c>
      <c r="L95" s="8">
        <v>3854.43015561</v>
      </c>
      <c r="M95" s="8">
        <f t="shared" si="22"/>
        <v>11396.979032360001</v>
      </c>
      <c r="N95" s="8">
        <v>3335.95044351</v>
      </c>
      <c r="O95" s="8">
        <v>3392.4945250700002</v>
      </c>
      <c r="P95" s="8">
        <v>4308.90916499</v>
      </c>
      <c r="Q95" s="8">
        <f t="shared" si="23"/>
        <v>11037.35413357</v>
      </c>
    </row>
    <row r="96" spans="1:17" ht="12.75">
      <c r="A96" s="7" t="s">
        <v>122</v>
      </c>
      <c r="B96" s="8">
        <v>5373.6037172</v>
      </c>
      <c r="C96" s="8">
        <v>4765.15339607</v>
      </c>
      <c r="D96" s="8">
        <v>4960.12944805</v>
      </c>
      <c r="E96" s="8">
        <f t="shared" si="15"/>
        <v>15098.88656132</v>
      </c>
      <c r="F96" s="8">
        <v>3844.44232997</v>
      </c>
      <c r="G96" s="8">
        <v>4578.752138300001</v>
      </c>
      <c r="H96" s="8">
        <v>4150.5370250099995</v>
      </c>
      <c r="I96" s="8">
        <f t="shared" si="21"/>
        <v>12573.73149328</v>
      </c>
      <c r="J96" s="8">
        <v>4398.38790244</v>
      </c>
      <c r="K96" s="8">
        <v>3692.53349406</v>
      </c>
      <c r="L96" s="8">
        <v>4138.88776607</v>
      </c>
      <c r="M96" s="8">
        <f t="shared" si="22"/>
        <v>12229.80916257</v>
      </c>
      <c r="N96" s="8">
        <v>3593.71755674</v>
      </c>
      <c r="O96" s="8">
        <v>3696.26413374</v>
      </c>
      <c r="P96" s="8">
        <v>4373.9841834</v>
      </c>
      <c r="Q96" s="8">
        <f t="shared" si="23"/>
        <v>11663.965873879999</v>
      </c>
    </row>
    <row r="97" spans="1:17" ht="12.75">
      <c r="A97" s="7" t="s">
        <v>123</v>
      </c>
      <c r="B97" s="8">
        <v>1786.4322055999999</v>
      </c>
      <c r="C97" s="8">
        <v>1240.3140622</v>
      </c>
      <c r="D97" s="8">
        <v>1469.3935319000002</v>
      </c>
      <c r="E97" s="8">
        <f t="shared" si="15"/>
        <v>4496.1397997</v>
      </c>
      <c r="F97" s="8">
        <v>1015.394631</v>
      </c>
      <c r="G97" s="8">
        <v>1467.5943027</v>
      </c>
      <c r="H97" s="8">
        <v>1063.53065435</v>
      </c>
      <c r="I97" s="8">
        <f t="shared" si="21"/>
        <v>3546.51958805</v>
      </c>
      <c r="J97" s="8">
        <v>1422.4251134</v>
      </c>
      <c r="K97" s="8">
        <v>1968.0798928</v>
      </c>
      <c r="L97" s="8">
        <v>2164.637173</v>
      </c>
      <c r="M97" s="8">
        <f t="shared" si="22"/>
        <v>5555.1421792</v>
      </c>
      <c r="N97" s="8">
        <v>1664.8779863999998</v>
      </c>
      <c r="O97" s="8">
        <v>646.4733289</v>
      </c>
      <c r="P97" s="8">
        <v>1303.258841</v>
      </c>
      <c r="Q97" s="8">
        <f t="shared" si="23"/>
        <v>3614.6101563</v>
      </c>
    </row>
    <row r="98" spans="1:17" ht="12.75">
      <c r="A98" s="15" t="s">
        <v>17</v>
      </c>
      <c r="B98" s="13">
        <f aca="true" t="shared" si="27" ref="B98:K98">B93+B94+B95-B96+B97</f>
        <v>156012.77626932997</v>
      </c>
      <c r="C98" s="13">
        <f t="shared" si="27"/>
        <v>125524.94479349001</v>
      </c>
      <c r="D98" s="13">
        <f t="shared" si="27"/>
        <v>153849.52202778996</v>
      </c>
      <c r="E98" s="13">
        <f t="shared" si="27"/>
        <v>435387.2430906101</v>
      </c>
      <c r="F98" s="13">
        <f t="shared" si="27"/>
        <v>151846.898512496</v>
      </c>
      <c r="G98" s="13">
        <f t="shared" si="27"/>
        <v>135144.09317678</v>
      </c>
      <c r="H98" s="13">
        <f t="shared" si="27"/>
        <v>153306.75602506998</v>
      </c>
      <c r="I98" s="13">
        <f t="shared" si="27"/>
        <v>440297.747714346</v>
      </c>
      <c r="J98" s="13">
        <f t="shared" si="27"/>
        <v>152730.76446975998</v>
      </c>
      <c r="K98" s="13">
        <f t="shared" si="27"/>
        <v>133101.11191726002</v>
      </c>
      <c r="L98" s="13">
        <f>L93+L94+L95-L96+L97</f>
        <v>157781.04837579</v>
      </c>
      <c r="M98" s="13">
        <f t="shared" si="22"/>
        <v>443612.92476281</v>
      </c>
      <c r="N98" s="13">
        <f>N93+N94+N95-N96+N97</f>
        <v>140897.77643883997</v>
      </c>
      <c r="O98" s="13">
        <f>O93+O94+O95-O96+O97</f>
        <v>151386.3137753</v>
      </c>
      <c r="P98" s="13">
        <f>P93+P94+P95-P96+P97</f>
        <v>146705.42623141</v>
      </c>
      <c r="Q98" s="13">
        <f t="shared" si="23"/>
        <v>438989.51644554996</v>
      </c>
    </row>
    <row r="99" spans="1:17" ht="14.25">
      <c r="A99" s="20" t="s">
        <v>126</v>
      </c>
      <c r="B99" s="1">
        <f>B98-'Regional Data 08-09'!B99</f>
        <v>0</v>
      </c>
      <c r="C99" s="1">
        <f>C98-'Regional Data 08-09'!C99</f>
        <v>0</v>
      </c>
      <c r="D99" s="1">
        <f>D98-'Regional Data 08-09'!D99</f>
        <v>-0.051330999966012314</v>
      </c>
      <c r="E99" s="1">
        <f>E98-'Regional Data 08-09'!E99</f>
        <v>-0.051330999936908484</v>
      </c>
      <c r="F99" s="1">
        <f>F98-'Regional Data 08-09'!F99</f>
        <v>0</v>
      </c>
      <c r="G99" s="1">
        <f>G98-'Regional Data 08-09'!G99</f>
        <v>0</v>
      </c>
      <c r="H99" s="1">
        <f>H98-'Regional Data 08-09'!H99</f>
        <v>0</v>
      </c>
      <c r="I99" s="1">
        <f>I98-'Regional Data 08-09'!I99</f>
        <v>0</v>
      </c>
      <c r="J99" s="1">
        <f>J98-'Regional Data 08-09'!J99</f>
        <v>0</v>
      </c>
      <c r="K99" s="1">
        <f>K98-'Regional Data 08-09'!K99</f>
        <v>0</v>
      </c>
      <c r="L99" s="1">
        <f>L98-'Regional Data 08-09'!L99</f>
        <v>0</v>
      </c>
      <c r="M99" s="1">
        <f>M98-'Regional Data 08-09'!M99</f>
        <v>0</v>
      </c>
      <c r="N99" s="1">
        <f>N98-'Regional Data 08-09'!N99</f>
        <v>0</v>
      </c>
      <c r="O99" s="1">
        <f>O98-'Regional Data 08-09'!O99</f>
        <v>-0.033093999983975664</v>
      </c>
      <c r="P99" s="1">
        <f>P98-'Regional Data 08-09'!P99</f>
        <v>0</v>
      </c>
      <c r="Q99" s="1">
        <f>Q98-'Regional Data 08-09'!Q99</f>
        <v>-0.033094000013079494</v>
      </c>
    </row>
    <row r="100" spans="2:17" ht="12.75">
      <c r="B100" s="3"/>
      <c r="C100" s="3"/>
      <c r="D100" s="3"/>
      <c r="E100" s="3"/>
      <c r="F100" s="3"/>
      <c r="G100" s="3"/>
      <c r="H100" s="3"/>
      <c r="I100" s="3"/>
      <c r="M100" s="3"/>
      <c r="N100" s="1"/>
      <c r="O100" s="1"/>
      <c r="P100" s="1"/>
      <c r="Q100" s="3"/>
    </row>
    <row r="101" spans="1:17" ht="15.75">
      <c r="A101" s="16" t="s">
        <v>131</v>
      </c>
      <c r="F101" s="1"/>
      <c r="G101" s="1"/>
      <c r="H101" s="1"/>
      <c r="I101" s="1"/>
      <c r="M101" s="22"/>
      <c r="N101" s="1"/>
      <c r="O101" s="1"/>
      <c r="P101" s="1"/>
      <c r="Q101" s="22" t="s">
        <v>151</v>
      </c>
    </row>
    <row r="102" spans="1:17" ht="12.75">
      <c r="A102" s="36" t="s">
        <v>105</v>
      </c>
      <c r="B102" s="35" t="s">
        <v>127</v>
      </c>
      <c r="C102" s="35"/>
      <c r="D102" s="35"/>
      <c r="E102" s="35"/>
      <c r="F102" s="35" t="s">
        <v>136</v>
      </c>
      <c r="G102" s="35"/>
      <c r="H102" s="35"/>
      <c r="I102" s="35"/>
      <c r="J102" s="35" t="s">
        <v>140</v>
      </c>
      <c r="K102" s="35"/>
      <c r="L102" s="35"/>
      <c r="M102" s="35"/>
      <c r="N102" s="35" t="s">
        <v>152</v>
      </c>
      <c r="O102" s="35"/>
      <c r="P102" s="35"/>
      <c r="Q102" s="35"/>
    </row>
    <row r="103" spans="1:17" ht="12.75">
      <c r="A103" s="36"/>
      <c r="B103" s="4" t="s">
        <v>94</v>
      </c>
      <c r="C103" s="4" t="s">
        <v>98</v>
      </c>
      <c r="D103" s="4" t="s">
        <v>99</v>
      </c>
      <c r="E103" s="4" t="s">
        <v>100</v>
      </c>
      <c r="F103" s="4" t="s">
        <v>137</v>
      </c>
      <c r="G103" s="4" t="s">
        <v>138</v>
      </c>
      <c r="H103" s="4" t="s">
        <v>139</v>
      </c>
      <c r="I103" s="4" t="s">
        <v>100</v>
      </c>
      <c r="J103" s="4" t="s">
        <v>141</v>
      </c>
      <c r="K103" s="4" t="s">
        <v>142</v>
      </c>
      <c r="L103" s="4" t="s">
        <v>143</v>
      </c>
      <c r="M103" s="4" t="s">
        <v>100</v>
      </c>
      <c r="N103" s="4" t="s">
        <v>153</v>
      </c>
      <c r="O103" s="4" t="s">
        <v>154</v>
      </c>
      <c r="P103" s="4" t="s">
        <v>155</v>
      </c>
      <c r="Q103" s="4" t="s">
        <v>100</v>
      </c>
    </row>
    <row r="104" spans="1:17" ht="12.75">
      <c r="A104" s="5" t="s">
        <v>43</v>
      </c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1:17" ht="12.75">
      <c r="A105" s="7" t="s">
        <v>44</v>
      </c>
      <c r="B105" s="8">
        <v>6647.7130630500005</v>
      </c>
      <c r="C105" s="8">
        <v>7632.13611</v>
      </c>
      <c r="D105" s="8">
        <v>11861.20491069</v>
      </c>
      <c r="E105" s="8">
        <f aca="true" t="shared" si="28" ref="E105:E138">SUM(B105:D105)</f>
        <v>26141.05408374</v>
      </c>
      <c r="F105" s="8">
        <v>12778.760341619998</v>
      </c>
      <c r="G105" s="8">
        <v>9254.51216013</v>
      </c>
      <c r="H105" s="8">
        <v>10957.89444141</v>
      </c>
      <c r="I105" s="8">
        <f aca="true" t="shared" si="29" ref="I105:I111">SUM(F105:H105)</f>
        <v>32991.16694316</v>
      </c>
      <c r="J105" s="8">
        <v>8519.540607609999</v>
      </c>
      <c r="K105" s="8">
        <v>10197.33826934</v>
      </c>
      <c r="L105" s="8">
        <v>7559.5381193</v>
      </c>
      <c r="M105" s="8">
        <f aca="true" t="shared" si="30" ref="M105:M111">SUM(J105:L105)</f>
        <v>26276.41699625</v>
      </c>
      <c r="N105" s="8">
        <v>7103.8442526300005</v>
      </c>
      <c r="O105" s="8">
        <v>6087.1691949</v>
      </c>
      <c r="P105" s="8">
        <v>8093.57153878</v>
      </c>
      <c r="Q105" s="8">
        <f aca="true" t="shared" si="31" ref="Q105:Q111">SUM(N105:P105)</f>
        <v>21284.58498631</v>
      </c>
    </row>
    <row r="106" spans="1:17" ht="12.75">
      <c r="A106" s="7" t="s">
        <v>45</v>
      </c>
      <c r="B106" s="8">
        <v>6607.09186</v>
      </c>
      <c r="C106" s="8">
        <v>3633.194916</v>
      </c>
      <c r="D106" s="8">
        <v>4659.812098</v>
      </c>
      <c r="E106" s="8">
        <f t="shared" si="28"/>
        <v>14900.098874000001</v>
      </c>
      <c r="F106" s="8">
        <v>4927.110972</v>
      </c>
      <c r="G106" s="8">
        <v>5385.463296</v>
      </c>
      <c r="H106" s="8">
        <v>4790.072636</v>
      </c>
      <c r="I106" s="8">
        <f t="shared" si="29"/>
        <v>15102.646904000001</v>
      </c>
      <c r="J106" s="8">
        <v>5098.58676</v>
      </c>
      <c r="K106" s="8">
        <v>5148.518656</v>
      </c>
      <c r="L106" s="8">
        <v>4218.76134</v>
      </c>
      <c r="M106" s="8">
        <f t="shared" si="30"/>
        <v>14465.866756</v>
      </c>
      <c r="N106" s="8">
        <v>4863.62342</v>
      </c>
      <c r="O106" s="8">
        <v>4779.481345</v>
      </c>
      <c r="P106" s="8">
        <v>4355.778594</v>
      </c>
      <c r="Q106" s="8">
        <f t="shared" si="31"/>
        <v>13998.883359</v>
      </c>
    </row>
    <row r="107" spans="1:17" ht="12.75">
      <c r="A107" s="7" t="s">
        <v>46</v>
      </c>
      <c r="B107" s="8">
        <v>1549.218825</v>
      </c>
      <c r="C107" s="8">
        <v>1477.3009822000001</v>
      </c>
      <c r="D107" s="8">
        <v>2282.4886142</v>
      </c>
      <c r="E107" s="8">
        <f t="shared" si="28"/>
        <v>5309.0084214</v>
      </c>
      <c r="F107" s="8">
        <v>2049.6953166</v>
      </c>
      <c r="G107" s="8">
        <v>2097.0072508</v>
      </c>
      <c r="H107" s="8">
        <v>1877.9341312000001</v>
      </c>
      <c r="I107" s="8">
        <f t="shared" si="29"/>
        <v>6024.636698599999</v>
      </c>
      <c r="J107" s="8">
        <v>2278.7703432</v>
      </c>
      <c r="K107" s="8">
        <v>1989.3084396</v>
      </c>
      <c r="L107" s="8">
        <v>1616.997822</v>
      </c>
      <c r="M107" s="8">
        <f t="shared" si="30"/>
        <v>5885.0766048</v>
      </c>
      <c r="N107" s="8">
        <v>1282.2009624000002</v>
      </c>
      <c r="O107" s="8">
        <v>1432.9927722</v>
      </c>
      <c r="P107" s="8">
        <v>1385.6604548</v>
      </c>
      <c r="Q107" s="8">
        <f t="shared" si="31"/>
        <v>4100.854189400001</v>
      </c>
    </row>
    <row r="108" spans="1:17" ht="12.75">
      <c r="A108" s="7" t="s">
        <v>48</v>
      </c>
      <c r="B108" s="8">
        <v>4159.48559381</v>
      </c>
      <c r="C108" s="8">
        <v>6195.93794266</v>
      </c>
      <c r="D108" s="8">
        <v>6607.2707688</v>
      </c>
      <c r="E108" s="8">
        <f t="shared" si="28"/>
        <v>16962.69430527</v>
      </c>
      <c r="F108" s="8">
        <v>6487.08340972</v>
      </c>
      <c r="G108" s="8">
        <v>4217.49104947</v>
      </c>
      <c r="H108" s="8">
        <v>6843.79901712</v>
      </c>
      <c r="I108" s="8">
        <f t="shared" si="29"/>
        <v>17548.37347631</v>
      </c>
      <c r="J108" s="8">
        <v>7280.75309716</v>
      </c>
      <c r="K108" s="8">
        <v>6881.79287104</v>
      </c>
      <c r="L108" s="8">
        <v>2504.63182813</v>
      </c>
      <c r="M108" s="8">
        <f t="shared" si="30"/>
        <v>16667.17779633</v>
      </c>
      <c r="N108" s="8">
        <v>7901.23753179</v>
      </c>
      <c r="O108" s="8">
        <v>1769.2629591300001</v>
      </c>
      <c r="P108" s="8">
        <v>6796.84457093</v>
      </c>
      <c r="Q108" s="8">
        <f t="shared" si="31"/>
        <v>16467.34506185</v>
      </c>
    </row>
    <row r="109" spans="1:17" ht="12.75">
      <c r="A109" s="7" t="s">
        <v>89</v>
      </c>
      <c r="B109" s="8">
        <v>1250.247692</v>
      </c>
      <c r="C109" s="8">
        <v>925.7375956000001</v>
      </c>
      <c r="D109" s="8">
        <v>1467.185367</v>
      </c>
      <c r="E109" s="8">
        <f t="shared" si="28"/>
        <v>3643.1706546</v>
      </c>
      <c r="F109" s="8">
        <v>1345.2452584</v>
      </c>
      <c r="G109" s="8">
        <v>1098.011186</v>
      </c>
      <c r="H109" s="8">
        <v>1530.3723172</v>
      </c>
      <c r="I109" s="8">
        <f t="shared" si="29"/>
        <v>3973.6287616</v>
      </c>
      <c r="J109" s="8">
        <v>1326.9479218</v>
      </c>
      <c r="K109" s="8">
        <v>1177.733022</v>
      </c>
      <c r="L109" s="8">
        <v>1272.460977</v>
      </c>
      <c r="M109" s="8">
        <f t="shared" si="30"/>
        <v>3777.1419207999998</v>
      </c>
      <c r="N109" s="8">
        <v>1557.810078</v>
      </c>
      <c r="O109" s="8">
        <v>1139.401138</v>
      </c>
      <c r="P109" s="8">
        <v>1370.770131</v>
      </c>
      <c r="Q109" s="8">
        <f t="shared" si="31"/>
        <v>4067.981347</v>
      </c>
    </row>
    <row r="110" spans="1:17" ht="12.75">
      <c r="A110" s="7" t="s">
        <v>58</v>
      </c>
      <c r="B110" s="8">
        <v>0</v>
      </c>
      <c r="C110" s="8">
        <v>5.47729100000015</v>
      </c>
      <c r="D110" s="8">
        <v>5.477290999998331</v>
      </c>
      <c r="E110" s="8">
        <f t="shared" si="28"/>
        <v>10.954581999998481</v>
      </c>
      <c r="F110" s="8">
        <v>5.504230400003735</v>
      </c>
      <c r="G110" s="8">
        <v>2997.9723284400025</v>
      </c>
      <c r="H110" s="8">
        <v>10.411800000001676</v>
      </c>
      <c r="I110" s="8">
        <f t="shared" si="29"/>
        <v>3013.8883588400076</v>
      </c>
      <c r="J110" s="8">
        <v>296.07476400000337</v>
      </c>
      <c r="K110" s="8">
        <v>5.002220859751105E-12</v>
      </c>
      <c r="L110" s="8">
        <v>7591.3811110000015</v>
      </c>
      <c r="M110" s="8">
        <f t="shared" si="30"/>
        <v>7887.45587500001</v>
      </c>
      <c r="N110" s="8">
        <v>979.337950000001</v>
      </c>
      <c r="O110" s="8">
        <v>2559.441431729998</v>
      </c>
      <c r="P110" s="8">
        <v>86.2897306</v>
      </c>
      <c r="Q110" s="8">
        <f t="shared" si="31"/>
        <v>3625.069112329999</v>
      </c>
    </row>
    <row r="111" spans="1:17" ht="12.75">
      <c r="A111" s="15" t="s">
        <v>52</v>
      </c>
      <c r="B111" s="13">
        <f>SUM(B105:B110)</f>
        <v>20213.75703386</v>
      </c>
      <c r="C111" s="13">
        <f>SUM(C105:C110)</f>
        <v>19869.78483746</v>
      </c>
      <c r="D111" s="13">
        <f>SUM(D105:D110)</f>
        <v>26883.439049689998</v>
      </c>
      <c r="E111" s="13">
        <f t="shared" si="28"/>
        <v>66966.98092101</v>
      </c>
      <c r="F111" s="13">
        <f>SUM(F105:F110)</f>
        <v>27593.39952874</v>
      </c>
      <c r="G111" s="13">
        <f>SUM(G105:G110)</f>
        <v>25050.457270840005</v>
      </c>
      <c r="H111" s="13">
        <f>SUM(H105:H110)</f>
        <v>26010.48434293</v>
      </c>
      <c r="I111" s="13">
        <f t="shared" si="29"/>
        <v>78654.34114251</v>
      </c>
      <c r="J111" s="13">
        <f>SUM(J105:J110)</f>
        <v>24800.673493770006</v>
      </c>
      <c r="K111" s="13">
        <f>SUM(K105:K110)</f>
        <v>25394.691257980005</v>
      </c>
      <c r="L111" s="13">
        <f>SUM(L105:L110)</f>
        <v>24763.77119743</v>
      </c>
      <c r="M111" s="13">
        <f t="shared" si="30"/>
        <v>74959.13594918001</v>
      </c>
      <c r="N111" s="13">
        <f>SUM(N105:N110)</f>
        <v>23688.05419482</v>
      </c>
      <c r="O111" s="13">
        <f>SUM(O105:O110)</f>
        <v>17767.748840959997</v>
      </c>
      <c r="P111" s="13">
        <f>SUM(P105:P110)</f>
        <v>22088.915020110002</v>
      </c>
      <c r="Q111" s="13">
        <f t="shared" si="31"/>
        <v>63544.71805589</v>
      </c>
    </row>
    <row r="112" spans="1:17" ht="12.75">
      <c r="A112" s="5" t="s">
        <v>53</v>
      </c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1:17" ht="12.75">
      <c r="A113" s="7" t="s">
        <v>44</v>
      </c>
      <c r="B113" s="8">
        <v>5012.4953864300005</v>
      </c>
      <c r="C113" s="8">
        <v>5268.67610757</v>
      </c>
      <c r="D113" s="8">
        <v>7660.524034069999</v>
      </c>
      <c r="E113" s="8">
        <f t="shared" si="28"/>
        <v>17941.69552807</v>
      </c>
      <c r="F113" s="8">
        <v>6180.77650578</v>
      </c>
      <c r="G113" s="8">
        <v>5220.53571253</v>
      </c>
      <c r="H113" s="8">
        <v>7158.70125588</v>
      </c>
      <c r="I113" s="8">
        <f aca="true" t="shared" si="32" ref="I113:I123">SUM(F113:H113)</f>
        <v>18560.013474189996</v>
      </c>
      <c r="J113" s="8">
        <v>6462.797286100001</v>
      </c>
      <c r="K113" s="8">
        <v>5161.397315</v>
      </c>
      <c r="L113" s="8">
        <v>5080.049524890001</v>
      </c>
      <c r="M113" s="8">
        <f aca="true" t="shared" si="33" ref="M113:M123">SUM(J113:L113)</f>
        <v>16704.24412599</v>
      </c>
      <c r="N113" s="8">
        <v>4220.64830781</v>
      </c>
      <c r="O113" s="8">
        <v>4297.055145140001</v>
      </c>
      <c r="P113" s="8">
        <v>5085.67722628</v>
      </c>
      <c r="Q113" s="8">
        <f aca="true" t="shared" si="34" ref="Q113:Q123">SUM(N113:P113)</f>
        <v>13603.380679230002</v>
      </c>
    </row>
    <row r="114" spans="1:17" ht="12.75">
      <c r="A114" s="7" t="s">
        <v>45</v>
      </c>
      <c r="B114" s="8">
        <v>2551.3610336799998</v>
      </c>
      <c r="C114" s="8">
        <v>2553.20499882</v>
      </c>
      <c r="D114" s="8">
        <v>2703.69718097</v>
      </c>
      <c r="E114" s="8">
        <f t="shared" si="28"/>
        <v>7808.26321347</v>
      </c>
      <c r="F114" s="8">
        <v>2706.69596588</v>
      </c>
      <c r="G114" s="8">
        <v>2772.17442083</v>
      </c>
      <c r="H114" s="8">
        <v>1122.04808763</v>
      </c>
      <c r="I114" s="8">
        <f t="shared" si="32"/>
        <v>6600.91847434</v>
      </c>
      <c r="J114" s="8">
        <v>7697.7041355</v>
      </c>
      <c r="K114" s="8">
        <v>1602.3811183399998</v>
      </c>
      <c r="L114" s="8">
        <v>2258.25072906</v>
      </c>
      <c r="M114" s="8">
        <f t="shared" si="33"/>
        <v>11558.3359829</v>
      </c>
      <c r="N114" s="8">
        <v>2308.1991397399997</v>
      </c>
      <c r="O114" s="8">
        <v>2556.64383838</v>
      </c>
      <c r="P114" s="8">
        <v>2092.34807085</v>
      </c>
      <c r="Q114" s="8">
        <f t="shared" si="34"/>
        <v>6957.191048969999</v>
      </c>
    </row>
    <row r="115" spans="1:17" ht="12.75">
      <c r="A115" s="7" t="s">
        <v>46</v>
      </c>
      <c r="B115" s="8">
        <v>1067.497369</v>
      </c>
      <c r="C115" s="8">
        <v>1595.3223872</v>
      </c>
      <c r="D115" s="8">
        <v>2242.6336522399997</v>
      </c>
      <c r="E115" s="8">
        <f t="shared" si="28"/>
        <v>4905.45340844</v>
      </c>
      <c r="F115" s="8">
        <v>2263.3752736</v>
      </c>
      <c r="G115" s="8">
        <v>2336.58073019</v>
      </c>
      <c r="H115" s="8">
        <v>1979.70391619</v>
      </c>
      <c r="I115" s="8">
        <f t="shared" si="32"/>
        <v>6579.65991998</v>
      </c>
      <c r="J115" s="8">
        <v>2479.8342706900003</v>
      </c>
      <c r="K115" s="8">
        <v>1090.7836686300002</v>
      </c>
      <c r="L115" s="8">
        <v>1007.0729599200001</v>
      </c>
      <c r="M115" s="8">
        <f t="shared" si="33"/>
        <v>4577.69089924</v>
      </c>
      <c r="N115" s="8">
        <v>1011.5539118500001</v>
      </c>
      <c r="O115" s="8">
        <v>2236.0760041</v>
      </c>
      <c r="P115" s="8">
        <v>613.96742544</v>
      </c>
      <c r="Q115" s="8">
        <f t="shared" si="34"/>
        <v>3861.59734139</v>
      </c>
    </row>
    <row r="116" spans="1:17" ht="12.75">
      <c r="A116" s="7" t="s">
        <v>111</v>
      </c>
      <c r="B116" s="8">
        <v>2131.86743145</v>
      </c>
      <c r="C116" s="8">
        <v>1074.3770411199998</v>
      </c>
      <c r="D116" s="8">
        <v>2386.67097475</v>
      </c>
      <c r="E116" s="8">
        <f t="shared" si="28"/>
        <v>5592.91544732</v>
      </c>
      <c r="F116" s="8">
        <v>967.6384340599999</v>
      </c>
      <c r="G116" s="8">
        <v>2575.58429526</v>
      </c>
      <c r="H116" s="8">
        <v>1269.47973312</v>
      </c>
      <c r="I116" s="8">
        <f t="shared" si="32"/>
        <v>4812.70246244</v>
      </c>
      <c r="J116" s="8">
        <v>2420.695234</v>
      </c>
      <c r="K116" s="8">
        <v>2708.77398869</v>
      </c>
      <c r="L116" s="8">
        <v>1659.02668949</v>
      </c>
      <c r="M116" s="8">
        <f t="shared" si="33"/>
        <v>6788.49591218</v>
      </c>
      <c r="N116" s="8">
        <v>2241.5499363000004</v>
      </c>
      <c r="O116" s="8">
        <v>2341.82989732</v>
      </c>
      <c r="P116" s="8">
        <v>2254.95168744</v>
      </c>
      <c r="Q116" s="8">
        <f t="shared" si="34"/>
        <v>6838.331521059999</v>
      </c>
    </row>
    <row r="117" spans="1:17" ht="12.75">
      <c r="A117" s="7" t="s">
        <v>57</v>
      </c>
      <c r="B117" s="8">
        <v>603.38973333</v>
      </c>
      <c r="C117" s="8">
        <v>2815.1260968899996</v>
      </c>
      <c r="D117" s="8">
        <v>2499.26381713</v>
      </c>
      <c r="E117" s="8">
        <f t="shared" si="28"/>
        <v>5917.77964735</v>
      </c>
      <c r="F117" s="8">
        <v>2012.04422577</v>
      </c>
      <c r="G117" s="8">
        <v>2256.72143717</v>
      </c>
      <c r="H117" s="8">
        <v>2117.79878152</v>
      </c>
      <c r="I117" s="8">
        <f t="shared" si="32"/>
        <v>6386.56444446</v>
      </c>
      <c r="J117" s="8">
        <v>3182.8210865100004</v>
      </c>
      <c r="K117" s="8">
        <v>2614.6297238199995</v>
      </c>
      <c r="L117" s="8">
        <v>2989.59783951</v>
      </c>
      <c r="M117" s="8">
        <f t="shared" si="33"/>
        <v>8787.048649839999</v>
      </c>
      <c r="N117" s="8">
        <v>2167.45199896</v>
      </c>
      <c r="O117" s="8">
        <v>942.686364</v>
      </c>
      <c r="P117" s="8">
        <v>482.801016</v>
      </c>
      <c r="Q117" s="8">
        <f t="shared" si="34"/>
        <v>3592.93937896</v>
      </c>
    </row>
    <row r="118" spans="1:17" ht="12.75">
      <c r="A118" s="7" t="s">
        <v>112</v>
      </c>
      <c r="B118" s="8">
        <v>2329.0313640500003</v>
      </c>
      <c r="C118" s="8">
        <v>3259.7861078</v>
      </c>
      <c r="D118" s="8">
        <v>4298.118304</v>
      </c>
      <c r="E118" s="8">
        <f t="shared" si="28"/>
        <v>9886.935775850001</v>
      </c>
      <c r="F118" s="8">
        <v>2711.437393</v>
      </c>
      <c r="G118" s="8">
        <v>4398.913293</v>
      </c>
      <c r="H118" s="8">
        <v>3285.876924</v>
      </c>
      <c r="I118" s="8">
        <f t="shared" si="32"/>
        <v>10396.22761</v>
      </c>
      <c r="J118" s="8">
        <v>2023.699818</v>
      </c>
      <c r="K118" s="8">
        <v>3911.549031</v>
      </c>
      <c r="L118" s="8">
        <v>533.789201</v>
      </c>
      <c r="M118" s="8">
        <f t="shared" si="33"/>
        <v>6469.038049999999</v>
      </c>
      <c r="N118" s="8">
        <v>1052.006954</v>
      </c>
      <c r="O118" s="8">
        <v>4964.07256666</v>
      </c>
      <c r="P118" s="8">
        <v>1668.7814114300002</v>
      </c>
      <c r="Q118" s="8">
        <f t="shared" si="34"/>
        <v>7684.86093209</v>
      </c>
    </row>
    <row r="119" spans="1:17" ht="12.75">
      <c r="A119" s="17" t="s">
        <v>113</v>
      </c>
      <c r="B119" s="18">
        <v>8272.6803421</v>
      </c>
      <c r="C119" s="18">
        <v>8826.07416204</v>
      </c>
      <c r="D119" s="18">
        <v>12346.70574325</v>
      </c>
      <c r="E119" s="8">
        <f t="shared" si="28"/>
        <v>29445.46024739</v>
      </c>
      <c r="F119" s="18">
        <v>13232.59900649</v>
      </c>
      <c r="G119" s="18">
        <v>11259.008228409999</v>
      </c>
      <c r="H119" s="18">
        <v>9392.88106589</v>
      </c>
      <c r="I119" s="8">
        <f t="shared" si="32"/>
        <v>33884.48830079</v>
      </c>
      <c r="J119" s="8">
        <v>8094.705574899999</v>
      </c>
      <c r="K119" s="8">
        <v>8830.65959558</v>
      </c>
      <c r="L119" s="8">
        <v>12004.044697790001</v>
      </c>
      <c r="M119" s="8">
        <f t="shared" si="33"/>
        <v>28929.40986827</v>
      </c>
      <c r="N119" s="8">
        <v>6821.76088491</v>
      </c>
      <c r="O119" s="8">
        <v>14080.346573310002</v>
      </c>
      <c r="P119" s="8">
        <v>7064.26130836</v>
      </c>
      <c r="Q119" s="8">
        <f t="shared" si="34"/>
        <v>27966.368766580003</v>
      </c>
    </row>
    <row r="120" spans="1:17" ht="12.75">
      <c r="A120" s="7" t="s">
        <v>58</v>
      </c>
      <c r="B120" s="8">
        <v>16676.10184115001</v>
      </c>
      <c r="C120" s="8">
        <v>19228.379047680013</v>
      </c>
      <c r="D120" s="8">
        <v>19074.381619590004</v>
      </c>
      <c r="E120" s="8">
        <f t="shared" si="28"/>
        <v>54978.86250842003</v>
      </c>
      <c r="F120" s="8">
        <v>15926.340280339984</v>
      </c>
      <c r="G120" s="8">
        <v>19636.281593839998</v>
      </c>
      <c r="H120" s="8">
        <v>13091.28730302</v>
      </c>
      <c r="I120" s="8">
        <f t="shared" si="32"/>
        <v>48653.90917719998</v>
      </c>
      <c r="J120" s="8">
        <v>13226.428646059998</v>
      </c>
      <c r="K120" s="8">
        <v>13287.075567710006</v>
      </c>
      <c r="L120" s="8">
        <v>18220.758380030005</v>
      </c>
      <c r="M120" s="8">
        <f t="shared" si="33"/>
        <v>44734.26259380001</v>
      </c>
      <c r="N120" s="8">
        <v>13256.023067789996</v>
      </c>
      <c r="O120" s="8">
        <v>11943.910201309998</v>
      </c>
      <c r="P120" s="8">
        <v>14674.351702699993</v>
      </c>
      <c r="Q120" s="8">
        <f t="shared" si="34"/>
        <v>39874.284971799985</v>
      </c>
    </row>
    <row r="121" spans="1:17" ht="12.75">
      <c r="A121" s="7" t="s">
        <v>90</v>
      </c>
      <c r="B121" s="8">
        <v>225.58421628</v>
      </c>
      <c r="C121" s="8">
        <v>54.957462140000004</v>
      </c>
      <c r="D121" s="8">
        <v>121.54629777000001</v>
      </c>
      <c r="E121" s="8">
        <f t="shared" si="28"/>
        <v>402.08797619</v>
      </c>
      <c r="F121" s="8">
        <v>187.16623407</v>
      </c>
      <c r="G121" s="8">
        <v>199.44916571999997</v>
      </c>
      <c r="H121" s="8">
        <v>98.7584772</v>
      </c>
      <c r="I121" s="8">
        <f t="shared" si="32"/>
        <v>485.37387699</v>
      </c>
      <c r="J121" s="8">
        <v>119.48764394</v>
      </c>
      <c r="K121" s="8">
        <v>125.20159044999998</v>
      </c>
      <c r="L121" s="8">
        <v>109.21422026</v>
      </c>
      <c r="M121" s="8">
        <f t="shared" si="33"/>
        <v>353.90345464999996</v>
      </c>
      <c r="N121" s="8">
        <v>34.043001270000005</v>
      </c>
      <c r="O121" s="8">
        <v>26.64594432</v>
      </c>
      <c r="P121" s="8">
        <v>55.21256729</v>
      </c>
      <c r="Q121" s="8">
        <f t="shared" si="34"/>
        <v>115.90151288000001</v>
      </c>
    </row>
    <row r="122" spans="1:17" ht="12.75">
      <c r="A122" s="7" t="s">
        <v>96</v>
      </c>
      <c r="B122" s="8">
        <v>20</v>
      </c>
      <c r="C122" s="8">
        <v>20</v>
      </c>
      <c r="D122" s="8">
        <v>103.67</v>
      </c>
      <c r="E122" s="8">
        <f t="shared" si="28"/>
        <v>143.67000000000002</v>
      </c>
      <c r="F122" s="8">
        <v>0</v>
      </c>
      <c r="G122" s="8">
        <v>40</v>
      </c>
      <c r="H122" s="8">
        <v>3.23</v>
      </c>
      <c r="I122" s="8">
        <f t="shared" si="32"/>
        <v>43.23</v>
      </c>
      <c r="J122" s="8">
        <v>0</v>
      </c>
      <c r="K122" s="8">
        <v>1.71</v>
      </c>
      <c r="L122" s="8">
        <v>0</v>
      </c>
      <c r="M122" s="8">
        <f t="shared" si="33"/>
        <v>1.71</v>
      </c>
      <c r="N122" s="8">
        <v>0</v>
      </c>
      <c r="O122" s="8">
        <v>0</v>
      </c>
      <c r="P122" s="8">
        <v>144.33501249</v>
      </c>
      <c r="Q122" s="8">
        <f t="shared" si="34"/>
        <v>144.33501249</v>
      </c>
    </row>
    <row r="123" spans="1:17" ht="12.75">
      <c r="A123" s="15" t="s">
        <v>52</v>
      </c>
      <c r="B123" s="13">
        <f>SUM(B113:B122)</f>
        <v>38890.00871747002</v>
      </c>
      <c r="C123" s="13">
        <f>SUM(C113:C122)</f>
        <v>44695.90341126001</v>
      </c>
      <c r="D123" s="13">
        <f>SUM(D113:D122)</f>
        <v>53437.21162377</v>
      </c>
      <c r="E123" s="13">
        <f t="shared" si="28"/>
        <v>137023.12375250005</v>
      </c>
      <c r="F123" s="13">
        <f>SUM(F113:F122)</f>
        <v>46188.073318989984</v>
      </c>
      <c r="G123" s="13">
        <f>SUM(G113:G122)</f>
        <v>50695.24887694999</v>
      </c>
      <c r="H123" s="13">
        <f>SUM(H113:H122)</f>
        <v>39519.765544450005</v>
      </c>
      <c r="I123" s="13">
        <f t="shared" si="32"/>
        <v>136403.08774038998</v>
      </c>
      <c r="J123" s="13">
        <f>SUM(J113:J122)</f>
        <v>45708.1736957</v>
      </c>
      <c r="K123" s="13">
        <f>SUM(K113:K122)</f>
        <v>39334.16159922</v>
      </c>
      <c r="L123" s="13">
        <f>SUM(L113:L122)</f>
        <v>43861.804241950005</v>
      </c>
      <c r="M123" s="13">
        <f t="shared" si="33"/>
        <v>128904.13953687</v>
      </c>
      <c r="N123" s="13">
        <f>SUM(N113:N122)</f>
        <v>33113.23720263</v>
      </c>
      <c r="O123" s="13">
        <f>SUM(O113:O122)</f>
        <v>43389.26653454</v>
      </c>
      <c r="P123" s="13">
        <f>SUM(P113:P122)</f>
        <v>34136.68742827999</v>
      </c>
      <c r="Q123" s="13">
        <f t="shared" si="34"/>
        <v>110639.19116545</v>
      </c>
    </row>
    <row r="124" spans="1:17" ht="12.75">
      <c r="A124" s="5" t="s">
        <v>120</v>
      </c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1:17" ht="12.75">
      <c r="A125" s="7" t="s">
        <v>91</v>
      </c>
      <c r="B125" s="8">
        <v>7781.5417024</v>
      </c>
      <c r="C125" s="8">
        <v>3170.9543478900005</v>
      </c>
      <c r="D125" s="8">
        <v>58191.93059294</v>
      </c>
      <c r="E125" s="8">
        <f t="shared" si="28"/>
        <v>69144.42664322999</v>
      </c>
      <c r="F125" s="8">
        <v>7380.45785421</v>
      </c>
      <c r="G125" s="8">
        <v>4489.317802200001</v>
      </c>
      <c r="H125" s="8">
        <v>73081.20872053</v>
      </c>
      <c r="I125" s="8">
        <f aca="true" t="shared" si="35" ref="I125:I138">SUM(F125:H125)</f>
        <v>84950.98437694</v>
      </c>
      <c r="J125" s="8">
        <v>4612.66695876</v>
      </c>
      <c r="K125" s="8">
        <v>5480.692025439999</v>
      </c>
      <c r="L125" s="8">
        <v>57521.14803061</v>
      </c>
      <c r="M125" s="8">
        <f aca="true" t="shared" si="36" ref="M125:M138">SUM(J125:L125)</f>
        <v>67614.50701480999</v>
      </c>
      <c r="N125" s="8">
        <v>6732.12451689</v>
      </c>
      <c r="O125" s="8">
        <v>4909.463741049999</v>
      </c>
      <c r="P125" s="8">
        <v>71121.54883022</v>
      </c>
      <c r="Q125" s="8">
        <f aca="true" t="shared" si="37" ref="Q125:Q138">SUM(N125:P125)</f>
        <v>82763.13708816</v>
      </c>
    </row>
    <row r="126" spans="1:17" ht="12.75">
      <c r="A126" s="7" t="s">
        <v>92</v>
      </c>
      <c r="B126" s="8">
        <v>31561.64337874</v>
      </c>
      <c r="C126" s="8">
        <v>41749.91597997</v>
      </c>
      <c r="D126" s="8">
        <v>52892.876629670005</v>
      </c>
      <c r="E126" s="8">
        <f t="shared" si="28"/>
        <v>126204.43598838</v>
      </c>
      <c r="F126" s="8">
        <v>36166.76487136</v>
      </c>
      <c r="G126" s="8">
        <v>36450.94283497999</v>
      </c>
      <c r="H126" s="8">
        <v>36895.82419804</v>
      </c>
      <c r="I126" s="8">
        <f t="shared" si="35"/>
        <v>109513.53190437998</v>
      </c>
      <c r="J126" s="8">
        <v>35281.05898738</v>
      </c>
      <c r="K126" s="8">
        <v>28291.40409713</v>
      </c>
      <c r="L126" s="8">
        <v>43951.61857199</v>
      </c>
      <c r="M126" s="8">
        <f t="shared" si="36"/>
        <v>107524.0816565</v>
      </c>
      <c r="N126" s="8">
        <v>37772.83136806</v>
      </c>
      <c r="O126" s="8">
        <v>32405.733734920002</v>
      </c>
      <c r="P126" s="8">
        <v>30667.51040704</v>
      </c>
      <c r="Q126" s="8">
        <f t="shared" si="37"/>
        <v>100846.07551002</v>
      </c>
    </row>
    <row r="127" spans="1:17" ht="12.75">
      <c r="A127" s="17" t="s">
        <v>93</v>
      </c>
      <c r="B127" s="18">
        <v>4098.34865821</v>
      </c>
      <c r="C127" s="18">
        <v>4664.066774350001</v>
      </c>
      <c r="D127" s="18">
        <v>6761.23707162</v>
      </c>
      <c r="E127" s="18">
        <f t="shared" si="28"/>
        <v>15523.652504180001</v>
      </c>
      <c r="F127" s="18">
        <v>5523.48766806</v>
      </c>
      <c r="G127" s="18">
        <v>4642.4682603</v>
      </c>
      <c r="H127" s="18">
        <v>4854.347009030001</v>
      </c>
      <c r="I127" s="18">
        <f t="shared" si="35"/>
        <v>15020.302937389999</v>
      </c>
      <c r="J127" s="8">
        <v>5433.18255572</v>
      </c>
      <c r="K127" s="8">
        <v>4341.8666488</v>
      </c>
      <c r="L127" s="8">
        <v>4597.31840378</v>
      </c>
      <c r="M127" s="18">
        <f t="shared" si="36"/>
        <v>14372.367608300001</v>
      </c>
      <c r="N127" s="8">
        <v>4576.572351430001</v>
      </c>
      <c r="O127" s="8">
        <v>3958.25663929</v>
      </c>
      <c r="P127" s="8">
        <v>2085.04644843</v>
      </c>
      <c r="Q127" s="18">
        <f t="shared" si="37"/>
        <v>10619.87543915</v>
      </c>
    </row>
    <row r="128" spans="1:17" ht="12.75">
      <c r="A128" s="17" t="s">
        <v>13</v>
      </c>
      <c r="B128" s="18">
        <v>0</v>
      </c>
      <c r="C128" s="18">
        <v>0</v>
      </c>
      <c r="D128" s="18">
        <v>0</v>
      </c>
      <c r="E128" s="18">
        <f t="shared" si="28"/>
        <v>0</v>
      </c>
      <c r="F128" s="18">
        <v>0</v>
      </c>
      <c r="G128" s="18">
        <v>0</v>
      </c>
      <c r="H128" s="18">
        <v>0</v>
      </c>
      <c r="I128" s="18">
        <f t="shared" si="35"/>
        <v>0</v>
      </c>
      <c r="J128" s="8">
        <v>0</v>
      </c>
      <c r="K128" s="8">
        <v>0</v>
      </c>
      <c r="L128" s="8">
        <v>0</v>
      </c>
      <c r="M128" s="18">
        <f t="shared" si="36"/>
        <v>0</v>
      </c>
      <c r="N128" s="8"/>
      <c r="O128" s="8"/>
      <c r="P128" s="8">
        <v>0</v>
      </c>
      <c r="Q128" s="18">
        <f t="shared" si="37"/>
        <v>0</v>
      </c>
    </row>
    <row r="129" spans="1:17" ht="12.75">
      <c r="A129" s="7" t="s">
        <v>12</v>
      </c>
      <c r="B129" s="8">
        <v>825.47605726</v>
      </c>
      <c r="C129" s="8">
        <v>979.8258391100001</v>
      </c>
      <c r="D129" s="8">
        <v>1383.30787027</v>
      </c>
      <c r="E129" s="18">
        <f t="shared" si="28"/>
        <v>3188.60976664</v>
      </c>
      <c r="F129" s="8">
        <v>441.98453807</v>
      </c>
      <c r="G129" s="8">
        <v>694.4136385500001</v>
      </c>
      <c r="H129" s="8">
        <v>686.9550677899999</v>
      </c>
      <c r="I129" s="18">
        <f t="shared" si="35"/>
        <v>1823.35324441</v>
      </c>
      <c r="J129" s="8">
        <v>1760.61186817</v>
      </c>
      <c r="K129" s="8">
        <v>354.11835152</v>
      </c>
      <c r="L129" s="8">
        <v>457.42184046</v>
      </c>
      <c r="M129" s="18">
        <f t="shared" si="36"/>
        <v>2572.15206015</v>
      </c>
      <c r="N129" s="8">
        <v>546.81565524</v>
      </c>
      <c r="O129" s="8">
        <v>501.57215491</v>
      </c>
      <c r="P129" s="8">
        <v>267.0232613</v>
      </c>
      <c r="Q129" s="18">
        <f t="shared" si="37"/>
        <v>1315.41107145</v>
      </c>
    </row>
    <row r="130" spans="1:17" ht="12.75">
      <c r="A130" s="17" t="s">
        <v>114</v>
      </c>
      <c r="B130" s="18">
        <v>2014.5167481</v>
      </c>
      <c r="C130" s="18">
        <v>2897.9845834099997</v>
      </c>
      <c r="D130" s="18">
        <v>4679.163884900001</v>
      </c>
      <c r="E130" s="18">
        <f t="shared" si="28"/>
        <v>9591.665216410001</v>
      </c>
      <c r="F130" s="18">
        <v>2419.78010713</v>
      </c>
      <c r="G130" s="18">
        <v>4294.4383805</v>
      </c>
      <c r="H130" s="18">
        <v>3210.44268724</v>
      </c>
      <c r="I130" s="18">
        <f t="shared" si="35"/>
        <v>9924.66117487</v>
      </c>
      <c r="J130" s="8">
        <v>1656.71089387</v>
      </c>
      <c r="K130" s="8">
        <v>1158.7227927899999</v>
      </c>
      <c r="L130" s="8">
        <v>1146.5710743600002</v>
      </c>
      <c r="M130" s="18">
        <f t="shared" si="36"/>
        <v>3962.00476102</v>
      </c>
      <c r="N130" s="8">
        <v>768.62574412</v>
      </c>
      <c r="O130" s="8">
        <v>217.35253104000003</v>
      </c>
      <c r="P130" s="8">
        <v>1581.65124219</v>
      </c>
      <c r="Q130" s="18">
        <f t="shared" si="37"/>
        <v>2567.6295173500002</v>
      </c>
    </row>
    <row r="131" spans="1:17" ht="12.75">
      <c r="A131" s="7" t="s">
        <v>115</v>
      </c>
      <c r="B131" s="8">
        <v>1588.36987064</v>
      </c>
      <c r="C131" s="8">
        <v>1845.45235929</v>
      </c>
      <c r="D131" s="8">
        <v>2330.8381128900005</v>
      </c>
      <c r="E131" s="18">
        <f t="shared" si="28"/>
        <v>5764.660342820001</v>
      </c>
      <c r="F131" s="8">
        <v>3194.18539553</v>
      </c>
      <c r="G131" s="8">
        <v>396.28001124</v>
      </c>
      <c r="H131" s="8">
        <v>1888.13815508</v>
      </c>
      <c r="I131" s="18">
        <f t="shared" si="35"/>
        <v>5478.60356185</v>
      </c>
      <c r="J131" s="8">
        <v>2059.84311477</v>
      </c>
      <c r="K131" s="8">
        <v>464.76723683</v>
      </c>
      <c r="L131" s="8">
        <v>3256.517213</v>
      </c>
      <c r="M131" s="18">
        <f t="shared" si="36"/>
        <v>5781.1275645999995</v>
      </c>
      <c r="N131" s="8">
        <v>4601.53776746</v>
      </c>
      <c r="O131" s="8">
        <v>8736.459611299999</v>
      </c>
      <c r="P131" s="8">
        <v>959.96924106</v>
      </c>
      <c r="Q131" s="18">
        <f t="shared" si="37"/>
        <v>14297.96661982</v>
      </c>
    </row>
    <row r="132" spans="1:17" ht="12.75">
      <c r="A132" s="7" t="s">
        <v>116</v>
      </c>
      <c r="B132" s="8">
        <v>1055.6794069100001</v>
      </c>
      <c r="C132" s="8">
        <v>628.65323863</v>
      </c>
      <c r="D132" s="8">
        <v>859.23927461</v>
      </c>
      <c r="E132" s="18">
        <f t="shared" si="28"/>
        <v>2543.57192015</v>
      </c>
      <c r="F132" s="8">
        <v>1069.61391091</v>
      </c>
      <c r="G132" s="8">
        <v>655.4708406099999</v>
      </c>
      <c r="H132" s="8">
        <v>2162.3613744</v>
      </c>
      <c r="I132" s="18">
        <f t="shared" si="35"/>
        <v>3887.4461259199998</v>
      </c>
      <c r="J132" s="8">
        <v>1508.70078602</v>
      </c>
      <c r="K132" s="8">
        <v>802.8593804</v>
      </c>
      <c r="L132" s="8">
        <v>893.25712151</v>
      </c>
      <c r="M132" s="18">
        <f t="shared" si="36"/>
        <v>3204.81728793</v>
      </c>
      <c r="N132" s="8">
        <v>1115.12250305</v>
      </c>
      <c r="O132" s="8">
        <v>1189.4086914199997</v>
      </c>
      <c r="P132" s="8">
        <v>1194.25162644</v>
      </c>
      <c r="Q132" s="18">
        <f t="shared" si="37"/>
        <v>3498.78282091</v>
      </c>
    </row>
    <row r="133" spans="1:17" ht="12.75">
      <c r="A133" s="7" t="s">
        <v>117</v>
      </c>
      <c r="B133" s="8">
        <v>628.34694495</v>
      </c>
      <c r="C133" s="8">
        <v>107.23545412000003</v>
      </c>
      <c r="D133" s="8">
        <v>512.5979606499994</v>
      </c>
      <c r="E133" s="18">
        <f t="shared" si="28"/>
        <v>1248.1803597199994</v>
      </c>
      <c r="F133" s="8">
        <v>322.2056533399991</v>
      </c>
      <c r="G133" s="8">
        <v>293.74384146</v>
      </c>
      <c r="H133" s="8">
        <v>537.98113834</v>
      </c>
      <c r="I133" s="18">
        <f t="shared" si="35"/>
        <v>1153.9306331399991</v>
      </c>
      <c r="J133" s="8">
        <v>287.99018467</v>
      </c>
      <c r="K133" s="8">
        <v>261.96261372001186</v>
      </c>
      <c r="L133" s="8">
        <v>575.1713648899819</v>
      </c>
      <c r="M133" s="18">
        <f t="shared" si="36"/>
        <v>1125.1241632799938</v>
      </c>
      <c r="N133" s="8">
        <v>417.72458072999996</v>
      </c>
      <c r="O133" s="8">
        <v>274.43856664</v>
      </c>
      <c r="P133" s="8">
        <v>533.61267699</v>
      </c>
      <c r="Q133" s="18">
        <f t="shared" si="37"/>
        <v>1225.77582436</v>
      </c>
    </row>
    <row r="134" spans="1:17" ht="12.75">
      <c r="A134" s="15" t="s">
        <v>52</v>
      </c>
      <c r="B134" s="13">
        <f>SUM(B125:B133)</f>
        <v>49553.92276721</v>
      </c>
      <c r="C134" s="13">
        <f>SUM(C125:C133)</f>
        <v>56044.08857677</v>
      </c>
      <c r="D134" s="13">
        <f>SUM(D125:D133)</f>
        <v>127611.19139755</v>
      </c>
      <c r="E134" s="13">
        <f t="shared" si="28"/>
        <v>233209.20274153003</v>
      </c>
      <c r="F134" s="13">
        <f>SUM(F125:F133)</f>
        <v>56518.47999861</v>
      </c>
      <c r="G134" s="13">
        <f>SUM(G125:G133)</f>
        <v>51917.07560983998</v>
      </c>
      <c r="H134" s="13">
        <f>SUM(H125:H133)</f>
        <v>123317.25835044999</v>
      </c>
      <c r="I134" s="13">
        <f t="shared" si="35"/>
        <v>231752.81395889996</v>
      </c>
      <c r="J134" s="13">
        <f>SUM(J125:J133)</f>
        <v>52600.76534936</v>
      </c>
      <c r="K134" s="13">
        <f>SUM(K125:K133)</f>
        <v>41156.39314663001</v>
      </c>
      <c r="L134" s="13">
        <f>SUM(L125:L133)</f>
        <v>112399.02362059997</v>
      </c>
      <c r="M134" s="13">
        <f t="shared" si="36"/>
        <v>206156.18211658997</v>
      </c>
      <c r="N134" s="13">
        <f>SUM(N125:N133)</f>
        <v>56531.354486979995</v>
      </c>
      <c r="O134" s="13">
        <f>SUM(O125:O133)</f>
        <v>52192.68567057</v>
      </c>
      <c r="P134" s="13">
        <f>SUM(P125:P133)</f>
        <v>108410.61373366999</v>
      </c>
      <c r="Q134" s="13">
        <f t="shared" si="37"/>
        <v>217134.65389122</v>
      </c>
    </row>
    <row r="135" spans="1:17" ht="12.75">
      <c r="A135" s="15" t="s">
        <v>150</v>
      </c>
      <c r="B135" s="13">
        <f>B111+B123+B134</f>
        <v>108657.68851854003</v>
      </c>
      <c r="C135" s="13">
        <f>C111+C123+C134</f>
        <v>120609.77682549001</v>
      </c>
      <c r="D135" s="13">
        <f>D111+D123+D134</f>
        <v>207931.84207101</v>
      </c>
      <c r="E135" s="13">
        <f t="shared" si="28"/>
        <v>437199.3074150401</v>
      </c>
      <c r="F135" s="13">
        <f>F111+F123+F134</f>
        <v>130299.95284633998</v>
      </c>
      <c r="G135" s="13">
        <f>G111+G123+G134</f>
        <v>127662.78175762997</v>
      </c>
      <c r="H135" s="13">
        <f>H111+H123+H134</f>
        <v>188847.50823783</v>
      </c>
      <c r="I135" s="13">
        <f t="shared" si="35"/>
        <v>446810.2428418</v>
      </c>
      <c r="J135" s="13">
        <f>J111+J123+J134</f>
        <v>123109.61253883</v>
      </c>
      <c r="K135" s="13">
        <f>K111+K123+K134</f>
        <v>105885.24600383002</v>
      </c>
      <c r="L135" s="13">
        <f>L111+L123+L134</f>
        <v>181024.59905997996</v>
      </c>
      <c r="M135" s="13">
        <f t="shared" si="36"/>
        <v>410019.45760264</v>
      </c>
      <c r="N135" s="13">
        <f>N111+N123+N134</f>
        <v>113332.64588442999</v>
      </c>
      <c r="O135" s="13">
        <f>O111+O123+O134</f>
        <v>113349.70104607</v>
      </c>
      <c r="P135" s="13">
        <f>P111+P123+P134</f>
        <v>164636.21618206</v>
      </c>
      <c r="Q135" s="13">
        <f t="shared" si="37"/>
        <v>391318.56311255996</v>
      </c>
    </row>
    <row r="136" spans="1:17" ht="12.75">
      <c r="A136" s="7" t="s">
        <v>118</v>
      </c>
      <c r="B136" s="8">
        <v>1366.1162194033334</v>
      </c>
      <c r="C136" s="8">
        <v>1554.6889247833335</v>
      </c>
      <c r="D136" s="8">
        <v>2253.74569054</v>
      </c>
      <c r="E136" s="18">
        <f t="shared" si="28"/>
        <v>5174.550834726667</v>
      </c>
      <c r="F136" s="8">
        <v>1841.16255602</v>
      </c>
      <c r="G136" s="8">
        <v>1547.4894201</v>
      </c>
      <c r="H136" s="8">
        <v>1618.1156696766668</v>
      </c>
      <c r="I136" s="18">
        <f t="shared" si="35"/>
        <v>5006.767645796666</v>
      </c>
      <c r="J136" s="8">
        <v>5286.976187343334</v>
      </c>
      <c r="K136" s="8">
        <v>5650.711117066667</v>
      </c>
      <c r="L136" s="8">
        <v>5565.560532073333</v>
      </c>
      <c r="M136" s="18">
        <f t="shared" si="36"/>
        <v>16503.247836483333</v>
      </c>
      <c r="N136" s="8">
        <v>1525.5241171433336</v>
      </c>
      <c r="O136" s="8">
        <v>1319.4188797633333</v>
      </c>
      <c r="P136" s="8">
        <v>695.01548281</v>
      </c>
      <c r="Q136" s="18">
        <f t="shared" si="37"/>
        <v>3539.9584797166667</v>
      </c>
    </row>
    <row r="137" spans="1:17" ht="12.75">
      <c r="A137" s="7" t="s">
        <v>119</v>
      </c>
      <c r="B137" s="8">
        <v>3871.983780596667</v>
      </c>
      <c r="C137" s="8">
        <v>3683.411075216667</v>
      </c>
      <c r="D137" s="8">
        <v>2984.3543094600004</v>
      </c>
      <c r="E137" s="18">
        <f t="shared" si="28"/>
        <v>10539.749165273335</v>
      </c>
      <c r="F137" s="8">
        <v>5256.83744398</v>
      </c>
      <c r="G137" s="8">
        <v>5550.5105799</v>
      </c>
      <c r="H137" s="8">
        <v>5479.884330323333</v>
      </c>
      <c r="I137" s="18">
        <f t="shared" si="35"/>
        <v>16287.232354203334</v>
      </c>
      <c r="J137" s="8">
        <v>1811.0608519066666</v>
      </c>
      <c r="K137" s="8">
        <v>1447.2888829333333</v>
      </c>
      <c r="L137" s="8">
        <v>1532.4394679266668</v>
      </c>
      <c r="M137" s="18">
        <f t="shared" si="36"/>
        <v>4790.789202766667</v>
      </c>
      <c r="N137" s="8">
        <v>5572.475882856666</v>
      </c>
      <c r="O137" s="8">
        <v>5778.581120236667</v>
      </c>
      <c r="P137" s="8">
        <v>6402.98451719</v>
      </c>
      <c r="Q137" s="18">
        <f t="shared" si="37"/>
        <v>17754.041520283332</v>
      </c>
    </row>
    <row r="138" spans="1:17" ht="12.75">
      <c r="A138" s="15" t="s">
        <v>149</v>
      </c>
      <c r="B138" s="13">
        <f>B135-B136-B137</f>
        <v>103419.58851854003</v>
      </c>
      <c r="C138" s="13">
        <f>C135-C136-C137</f>
        <v>115371.67682549002</v>
      </c>
      <c r="D138" s="13">
        <f>D135-D136-D137</f>
        <v>202693.74207101</v>
      </c>
      <c r="E138" s="13">
        <f t="shared" si="28"/>
        <v>421485.00741504005</v>
      </c>
      <c r="F138" s="13">
        <f>F135-F136-F137</f>
        <v>123201.95284633998</v>
      </c>
      <c r="G138" s="13">
        <f>G135-G136-G137</f>
        <v>120564.78175762997</v>
      </c>
      <c r="H138" s="13">
        <f>H135-H136-H137</f>
        <v>181749.50823783</v>
      </c>
      <c r="I138" s="13">
        <f t="shared" si="35"/>
        <v>425516.2428418</v>
      </c>
      <c r="J138" s="13">
        <f>J135-J136-J137</f>
        <v>116011.57549958</v>
      </c>
      <c r="K138" s="13">
        <f>K135-K136-K137</f>
        <v>98787.24600383002</v>
      </c>
      <c r="L138" s="13">
        <f>L135-L136-L137</f>
        <v>173926.59905997996</v>
      </c>
      <c r="M138" s="13">
        <f t="shared" si="36"/>
        <v>388725.42056338995</v>
      </c>
      <c r="N138" s="13">
        <f>N135-N136-N137</f>
        <v>106234.64588442999</v>
      </c>
      <c r="O138" s="13">
        <f>O135-O136-O137</f>
        <v>106251.70104607</v>
      </c>
      <c r="P138" s="13">
        <f>P135-P136-P137</f>
        <v>157538.21618206</v>
      </c>
      <c r="Q138" s="13">
        <f t="shared" si="37"/>
        <v>370024.56311255996</v>
      </c>
    </row>
    <row r="139" ht="14.25">
      <c r="A139" s="20" t="s">
        <v>126</v>
      </c>
    </row>
  </sheetData>
  <mergeCells count="20">
    <mergeCell ref="N2:Q2"/>
    <mergeCell ref="N28:Q28"/>
    <mergeCell ref="N67:Q67"/>
    <mergeCell ref="N102:Q102"/>
    <mergeCell ref="J102:M102"/>
    <mergeCell ref="J67:M67"/>
    <mergeCell ref="J28:M28"/>
    <mergeCell ref="J2:M2"/>
    <mergeCell ref="A67:A68"/>
    <mergeCell ref="B67:E67"/>
    <mergeCell ref="A102:A103"/>
    <mergeCell ref="B102:E102"/>
    <mergeCell ref="A2:A3"/>
    <mergeCell ref="B2:E2"/>
    <mergeCell ref="A28:A29"/>
    <mergeCell ref="B28:E28"/>
    <mergeCell ref="F2:I2"/>
    <mergeCell ref="F28:I28"/>
    <mergeCell ref="F67:I67"/>
    <mergeCell ref="F102:I102"/>
  </mergeCells>
  <printOptions/>
  <pageMargins left="0.75" right="0.75" top="0.66" bottom="0.46" header="0.32" footer="0.4"/>
  <pageSetup fitToHeight="3" fitToWidth="1" horizontalDpi="300" verticalDpi="300" orientation="landscape" paperSize="9" scale="56" r:id="rId1"/>
  <headerFooter alignWithMargins="0">
    <oddHeader>&amp;C&amp;"Arial,Bold"&amp;12TANZANIA REVENUE AUTHORITY
Actual Revenue Collections (Quarterly) for 2008/09 by Tax Items</oddHeader>
  </headerFooter>
  <rowBreaks count="3" manualBreakCount="3">
    <brk id="27" max="255" man="1"/>
    <brk id="66" max="255" man="1"/>
    <brk id="10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1"/>
  <sheetViews>
    <sheetView zoomScale="70" zoomScaleNormal="70" workbookViewId="0" topLeftCell="A61">
      <selection activeCell="E115" sqref="E115"/>
    </sheetView>
  </sheetViews>
  <sheetFormatPr defaultColWidth="9.140625" defaultRowHeight="12.75"/>
  <cols>
    <col min="1" max="1" width="32.421875" style="0" customWidth="1"/>
    <col min="2" max="2" width="12.421875" style="1" customWidth="1"/>
    <col min="3" max="3" width="13.421875" style="1" customWidth="1"/>
    <col min="4" max="4" width="13.00390625" style="1" customWidth="1"/>
    <col min="5" max="5" width="13.28125" style="0" customWidth="1"/>
    <col min="6" max="6" width="13.00390625" style="0" customWidth="1"/>
    <col min="7" max="7" width="12.7109375" style="0" customWidth="1"/>
    <col min="8" max="8" width="13.00390625" style="0" customWidth="1"/>
    <col min="9" max="9" width="13.28125" style="0" customWidth="1"/>
    <col min="10" max="11" width="12.140625" style="0" customWidth="1"/>
    <col min="12" max="12" width="13.421875" style="0" customWidth="1"/>
    <col min="13" max="13" width="13.140625" style="0" customWidth="1"/>
    <col min="14" max="14" width="12.8515625" style="0" customWidth="1"/>
    <col min="15" max="15" width="13.57421875" style="0" customWidth="1"/>
    <col min="16" max="16" width="12.8515625" style="0" customWidth="1"/>
    <col min="17" max="17" width="13.28125" style="0" customWidth="1"/>
  </cols>
  <sheetData>
    <row r="1" spans="1:17" ht="15.75">
      <c r="A1" s="16" t="s">
        <v>132</v>
      </c>
      <c r="M1" s="22" t="s">
        <v>151</v>
      </c>
      <c r="Q1" s="22" t="s">
        <v>151</v>
      </c>
    </row>
    <row r="2" spans="1:17" ht="12.75">
      <c r="A2" s="36" t="s">
        <v>105</v>
      </c>
      <c r="B2" s="35" t="s">
        <v>127</v>
      </c>
      <c r="C2" s="35"/>
      <c r="D2" s="35"/>
      <c r="E2" s="35"/>
      <c r="F2" s="35" t="s">
        <v>136</v>
      </c>
      <c r="G2" s="35"/>
      <c r="H2" s="35"/>
      <c r="I2" s="35"/>
      <c r="J2" s="35" t="s">
        <v>140</v>
      </c>
      <c r="K2" s="35"/>
      <c r="L2" s="35"/>
      <c r="M2" s="35"/>
      <c r="N2" s="35" t="s">
        <v>152</v>
      </c>
      <c r="O2" s="35"/>
      <c r="P2" s="35"/>
      <c r="Q2" s="35"/>
    </row>
    <row r="3" spans="1:17" ht="12.75">
      <c r="A3" s="36"/>
      <c r="B3" s="4" t="s">
        <v>94</v>
      </c>
      <c r="C3" s="4" t="s">
        <v>98</v>
      </c>
      <c r="D3" s="4" t="s">
        <v>99</v>
      </c>
      <c r="E3" s="4" t="s">
        <v>100</v>
      </c>
      <c r="F3" s="4" t="s">
        <v>137</v>
      </c>
      <c r="G3" s="4" t="s">
        <v>138</v>
      </c>
      <c r="H3" s="4" t="s">
        <v>139</v>
      </c>
      <c r="I3" s="4" t="s">
        <v>100</v>
      </c>
      <c r="J3" s="4" t="s">
        <v>141</v>
      </c>
      <c r="K3" s="4" t="s">
        <v>142</v>
      </c>
      <c r="L3" s="4" t="s">
        <v>143</v>
      </c>
      <c r="M3" s="4" t="s">
        <v>100</v>
      </c>
      <c r="N3" s="4" t="s">
        <v>153</v>
      </c>
      <c r="O3" s="4" t="s">
        <v>154</v>
      </c>
      <c r="P3" s="4" t="s">
        <v>155</v>
      </c>
      <c r="Q3" s="4" t="s">
        <v>100</v>
      </c>
    </row>
    <row r="4" spans="1:17" ht="12.75">
      <c r="A4" s="7" t="s">
        <v>19</v>
      </c>
      <c r="B4" s="8">
        <v>11504.467553</v>
      </c>
      <c r="C4" s="8">
        <v>10583.431933</v>
      </c>
      <c r="D4" s="8">
        <v>14025.133161</v>
      </c>
      <c r="E4" s="9">
        <f>SUM(B4:D4)</f>
        <v>36113.032647</v>
      </c>
      <c r="F4" s="8">
        <v>15187.490194</v>
      </c>
      <c r="G4" s="8">
        <v>14055.146858</v>
      </c>
      <c r="H4" s="8">
        <v>25029.122075</v>
      </c>
      <c r="I4" s="9">
        <f>SUM(F4:H4)</f>
        <v>54271.759127</v>
      </c>
      <c r="J4" s="8">
        <v>12180.853578</v>
      </c>
      <c r="K4" s="8">
        <v>12677.091593</v>
      </c>
      <c r="L4" s="8">
        <v>21826.059795</v>
      </c>
      <c r="M4" s="9">
        <f>SUM(J4:L4)</f>
        <v>46684.004966</v>
      </c>
      <c r="N4" s="8">
        <v>11850.61629</v>
      </c>
      <c r="O4" s="8">
        <v>13470.759887</v>
      </c>
      <c r="P4" s="8">
        <v>19437.65187</v>
      </c>
      <c r="Q4" s="9">
        <f>SUM(N4:P4)</f>
        <v>44759.028047</v>
      </c>
    </row>
    <row r="5" spans="1:17" ht="12.75">
      <c r="A5" s="7" t="s">
        <v>20</v>
      </c>
      <c r="B5" s="8">
        <v>4296.943587979999</v>
      </c>
      <c r="C5" s="8">
        <v>4266.29967843</v>
      </c>
      <c r="D5" s="8">
        <v>6558.27464425</v>
      </c>
      <c r="E5" s="9">
        <f aca="true" t="shared" si="0" ref="E5:E29">SUM(B5:D5)</f>
        <v>15121.51791066</v>
      </c>
      <c r="F5" s="8">
        <v>4240.43838383</v>
      </c>
      <c r="G5" s="8">
        <v>4631.1121047999995</v>
      </c>
      <c r="H5" s="8">
        <v>9639.55135593</v>
      </c>
      <c r="I5" s="9">
        <f aca="true" t="shared" si="1" ref="I5:I29">SUM(F5:H5)</f>
        <v>18511.10184456</v>
      </c>
      <c r="J5" s="8">
        <v>8080.88075724</v>
      </c>
      <c r="K5" s="8">
        <v>3945.3211943900005</v>
      </c>
      <c r="L5" s="8">
        <v>6772.236635700001</v>
      </c>
      <c r="M5" s="9">
        <f aca="true" t="shared" si="2" ref="M5:M29">SUM(J5:L5)</f>
        <v>18798.43858733</v>
      </c>
      <c r="N5" s="8">
        <v>5464.45837943</v>
      </c>
      <c r="O5" s="8">
        <v>9387.015787040002</v>
      </c>
      <c r="P5" s="8">
        <v>10283.45117545</v>
      </c>
      <c r="Q5" s="9">
        <f aca="true" t="shared" si="3" ref="Q5:Q29">SUM(N5:P5)</f>
        <v>25134.925341920003</v>
      </c>
    </row>
    <row r="6" spans="1:17" ht="12.75">
      <c r="A6" s="7" t="s">
        <v>21</v>
      </c>
      <c r="B6" s="8">
        <v>1941.81573631</v>
      </c>
      <c r="C6" s="8">
        <v>2186.17497345</v>
      </c>
      <c r="D6" s="8">
        <v>3199.18575373</v>
      </c>
      <c r="E6" s="9">
        <f t="shared" si="0"/>
        <v>7327.17646349</v>
      </c>
      <c r="F6" s="8">
        <v>3628.51684492</v>
      </c>
      <c r="G6" s="8">
        <v>2591.7962537699996</v>
      </c>
      <c r="H6" s="8">
        <v>2836.9769740700003</v>
      </c>
      <c r="I6" s="9">
        <f t="shared" si="1"/>
        <v>9057.290072759999</v>
      </c>
      <c r="J6" s="8">
        <v>2325.3624621800004</v>
      </c>
      <c r="K6" s="8">
        <v>1820.24915875</v>
      </c>
      <c r="L6" s="8">
        <v>3284.53043429</v>
      </c>
      <c r="M6" s="9">
        <f t="shared" si="2"/>
        <v>7430.142055220001</v>
      </c>
      <c r="N6" s="8">
        <v>1862.57653493</v>
      </c>
      <c r="O6" s="8">
        <v>1833.4567541400002</v>
      </c>
      <c r="P6" s="8">
        <v>3171.9373968</v>
      </c>
      <c r="Q6" s="9">
        <f t="shared" si="3"/>
        <v>6867.97068587</v>
      </c>
    </row>
    <row r="7" spans="1:17" ht="12.75">
      <c r="A7" s="7" t="s">
        <v>22</v>
      </c>
      <c r="B7" s="8">
        <v>3645.73852575</v>
      </c>
      <c r="C7" s="8">
        <v>4308.460087839999</v>
      </c>
      <c r="D7" s="8">
        <v>6102.632917</v>
      </c>
      <c r="E7" s="9">
        <f t="shared" si="0"/>
        <v>14056.83153059</v>
      </c>
      <c r="F7" s="8">
        <v>2952.62907203</v>
      </c>
      <c r="G7" s="8">
        <v>2731.90643304</v>
      </c>
      <c r="H7" s="8">
        <v>5697.637043719999</v>
      </c>
      <c r="I7" s="9">
        <f t="shared" si="1"/>
        <v>11382.17254879</v>
      </c>
      <c r="J7" s="8">
        <v>3657.614491</v>
      </c>
      <c r="K7" s="8">
        <v>3114.30479775</v>
      </c>
      <c r="L7" s="8">
        <v>4823.656873149999</v>
      </c>
      <c r="M7" s="9">
        <f t="shared" si="2"/>
        <v>11595.576161899999</v>
      </c>
      <c r="N7" s="8">
        <v>2957.1236594499996</v>
      </c>
      <c r="O7" s="8">
        <v>3210.20547567</v>
      </c>
      <c r="P7" s="8">
        <v>5362.6264928</v>
      </c>
      <c r="Q7" s="9">
        <f t="shared" si="3"/>
        <v>11529.95562792</v>
      </c>
    </row>
    <row r="8" spans="1:17" ht="12.75">
      <c r="A8" s="7" t="s">
        <v>23</v>
      </c>
      <c r="B8" s="8">
        <v>309.65713858</v>
      </c>
      <c r="C8" s="8">
        <v>130.91962884999998</v>
      </c>
      <c r="D8" s="8">
        <v>737.34387851</v>
      </c>
      <c r="E8" s="9">
        <f t="shared" si="0"/>
        <v>1177.92064594</v>
      </c>
      <c r="F8" s="8">
        <v>259.80849771</v>
      </c>
      <c r="G8" s="8">
        <v>193.60926200999998</v>
      </c>
      <c r="H8" s="8">
        <v>395.76106206000003</v>
      </c>
      <c r="I8" s="9">
        <f t="shared" si="1"/>
        <v>849.1788217799999</v>
      </c>
      <c r="J8" s="8">
        <v>277.16705529</v>
      </c>
      <c r="K8" s="8">
        <v>273.45445108000007</v>
      </c>
      <c r="L8" s="8">
        <v>507.011077</v>
      </c>
      <c r="M8" s="9">
        <f t="shared" si="2"/>
        <v>1057.6325833700002</v>
      </c>
      <c r="N8" s="8">
        <v>286.17661159000005</v>
      </c>
      <c r="O8" s="8">
        <v>285.94893597000004</v>
      </c>
      <c r="P8" s="8">
        <v>444.65863439</v>
      </c>
      <c r="Q8" s="9">
        <f t="shared" si="3"/>
        <v>1016.7841819500001</v>
      </c>
    </row>
    <row r="9" spans="1:17" ht="12.75">
      <c r="A9" s="7" t="s">
        <v>24</v>
      </c>
      <c r="B9" s="8">
        <v>438.3532163</v>
      </c>
      <c r="C9" s="8">
        <v>387.62567995</v>
      </c>
      <c r="D9" s="8">
        <v>830.7470767000001</v>
      </c>
      <c r="E9" s="9">
        <f t="shared" si="0"/>
        <v>1656.7259729500001</v>
      </c>
      <c r="F9" s="8">
        <v>838.3936496400001</v>
      </c>
      <c r="G9" s="8">
        <v>580.25182789</v>
      </c>
      <c r="H9" s="8">
        <v>952.4925066099999</v>
      </c>
      <c r="I9" s="9">
        <f t="shared" si="1"/>
        <v>2371.13798414</v>
      </c>
      <c r="J9" s="8">
        <v>610.6402556800001</v>
      </c>
      <c r="K9" s="8">
        <v>725.36160097</v>
      </c>
      <c r="L9" s="8">
        <v>1041.07523152</v>
      </c>
      <c r="M9" s="9">
        <f t="shared" si="2"/>
        <v>2377.07708817</v>
      </c>
      <c r="N9" s="8">
        <v>620.1724257999999</v>
      </c>
      <c r="O9" s="8">
        <v>677.96633137</v>
      </c>
      <c r="P9" s="8">
        <v>874.4893091399999</v>
      </c>
      <c r="Q9" s="9">
        <f t="shared" si="3"/>
        <v>2172.6280663099997</v>
      </c>
    </row>
    <row r="10" spans="1:17" ht="12.75">
      <c r="A10" s="7" t="s">
        <v>25</v>
      </c>
      <c r="B10" s="8">
        <v>389.35283587</v>
      </c>
      <c r="C10" s="8">
        <v>541.44440569</v>
      </c>
      <c r="D10" s="8">
        <v>628.0849468499999</v>
      </c>
      <c r="E10" s="9">
        <f t="shared" si="0"/>
        <v>1558.8821884099998</v>
      </c>
      <c r="F10" s="8">
        <v>428.26284586</v>
      </c>
      <c r="G10" s="8">
        <v>375.72036450999997</v>
      </c>
      <c r="H10" s="8">
        <v>707.837504603</v>
      </c>
      <c r="I10" s="9">
        <f t="shared" si="1"/>
        <v>1511.8207149730001</v>
      </c>
      <c r="J10" s="8">
        <v>412.20338613</v>
      </c>
      <c r="K10" s="8">
        <v>523.95466137</v>
      </c>
      <c r="L10" s="8">
        <v>928.0781000699999</v>
      </c>
      <c r="M10" s="9">
        <f t="shared" si="2"/>
        <v>1864.23614757</v>
      </c>
      <c r="N10" s="8">
        <v>443.91095753</v>
      </c>
      <c r="O10" s="8">
        <v>556.025746</v>
      </c>
      <c r="P10" s="8">
        <v>835.1418208399999</v>
      </c>
      <c r="Q10" s="9">
        <f t="shared" si="3"/>
        <v>1835.07852437</v>
      </c>
    </row>
    <row r="11" spans="1:17" ht="12.75">
      <c r="A11" s="7" t="s">
        <v>26</v>
      </c>
      <c r="B11" s="8">
        <v>209.33022613</v>
      </c>
      <c r="C11" s="8">
        <v>241.73470113</v>
      </c>
      <c r="D11" s="8">
        <v>316.46417222</v>
      </c>
      <c r="E11" s="9">
        <f t="shared" si="0"/>
        <v>767.52909948</v>
      </c>
      <c r="F11" s="8">
        <v>178.93904521999997</v>
      </c>
      <c r="G11" s="8">
        <v>182.05173194</v>
      </c>
      <c r="H11" s="8">
        <v>302.01549311</v>
      </c>
      <c r="I11" s="9">
        <f t="shared" si="1"/>
        <v>663.00627027</v>
      </c>
      <c r="J11" s="8">
        <v>183.75119589999997</v>
      </c>
      <c r="K11" s="8">
        <v>259.03950794</v>
      </c>
      <c r="L11" s="8">
        <v>475.98545573</v>
      </c>
      <c r="M11" s="9">
        <f t="shared" si="2"/>
        <v>918.77615957</v>
      </c>
      <c r="N11" s="8">
        <v>215.77265524</v>
      </c>
      <c r="O11" s="8">
        <v>211.99788083</v>
      </c>
      <c r="P11" s="8">
        <v>381.64553775999997</v>
      </c>
      <c r="Q11" s="9">
        <f t="shared" si="3"/>
        <v>809.41607383</v>
      </c>
    </row>
    <row r="12" spans="1:17" ht="12.75">
      <c r="A12" s="7" t="s">
        <v>27</v>
      </c>
      <c r="B12" s="8">
        <v>118.12656052</v>
      </c>
      <c r="C12" s="8">
        <v>154.51060325999998</v>
      </c>
      <c r="D12" s="8">
        <v>294.92778217</v>
      </c>
      <c r="E12" s="9">
        <f t="shared" si="0"/>
        <v>567.56494595</v>
      </c>
      <c r="F12" s="8">
        <v>202.04966669</v>
      </c>
      <c r="G12" s="8">
        <v>115.33954100999999</v>
      </c>
      <c r="H12" s="8">
        <v>266.72523712000003</v>
      </c>
      <c r="I12" s="9">
        <f t="shared" si="1"/>
        <v>584.11444482</v>
      </c>
      <c r="J12" s="8">
        <v>106.16283668</v>
      </c>
      <c r="K12" s="8">
        <v>132.8498637</v>
      </c>
      <c r="L12" s="8">
        <v>294.47196882</v>
      </c>
      <c r="M12" s="9">
        <f t="shared" si="2"/>
        <v>533.4846692</v>
      </c>
      <c r="N12" s="8">
        <v>129.2300403</v>
      </c>
      <c r="O12" s="8">
        <v>144.37541812</v>
      </c>
      <c r="P12" s="8">
        <v>272.2784139</v>
      </c>
      <c r="Q12" s="9">
        <f t="shared" si="3"/>
        <v>545.8838723199999</v>
      </c>
    </row>
    <row r="13" spans="1:17" ht="12.75">
      <c r="A13" s="7" t="s">
        <v>28</v>
      </c>
      <c r="B13" s="8">
        <v>967.0105113</v>
      </c>
      <c r="C13" s="8">
        <v>740.31557506</v>
      </c>
      <c r="D13" s="8">
        <v>1866.7408325</v>
      </c>
      <c r="E13" s="9">
        <f t="shared" si="0"/>
        <v>3574.0669188599995</v>
      </c>
      <c r="F13" s="8">
        <v>898.2520443800001</v>
      </c>
      <c r="G13" s="8">
        <v>498.78447080000007</v>
      </c>
      <c r="H13" s="8">
        <v>1915.53257175</v>
      </c>
      <c r="I13" s="9">
        <f t="shared" si="1"/>
        <v>3312.56908693</v>
      </c>
      <c r="J13" s="8">
        <v>1072.8078149799999</v>
      </c>
      <c r="K13" s="8">
        <v>1044.92508997</v>
      </c>
      <c r="L13" s="8">
        <v>1640.37583205</v>
      </c>
      <c r="M13" s="9">
        <f t="shared" si="2"/>
        <v>3758.108737</v>
      </c>
      <c r="N13" s="8">
        <v>991.4673025799999</v>
      </c>
      <c r="O13" s="8">
        <v>889.34973281</v>
      </c>
      <c r="P13" s="8">
        <v>2007.25705355</v>
      </c>
      <c r="Q13" s="9">
        <f t="shared" si="3"/>
        <v>3888.07408894</v>
      </c>
    </row>
    <row r="14" spans="1:17" ht="12.75">
      <c r="A14" s="7" t="s">
        <v>29</v>
      </c>
      <c r="B14" s="8">
        <v>72.72860940000001</v>
      </c>
      <c r="C14" s="8">
        <v>75.33846808</v>
      </c>
      <c r="D14" s="8">
        <v>88.81340045</v>
      </c>
      <c r="E14" s="9">
        <f t="shared" si="0"/>
        <v>236.88047793000004</v>
      </c>
      <c r="F14" s="8">
        <v>170.89873235</v>
      </c>
      <c r="G14" s="8">
        <v>163.514576</v>
      </c>
      <c r="H14" s="8">
        <v>93.88750101000001</v>
      </c>
      <c r="I14" s="9">
        <f t="shared" si="1"/>
        <v>428.30080935999996</v>
      </c>
      <c r="J14" s="8">
        <v>81.47777194999999</v>
      </c>
      <c r="K14" s="8">
        <v>83.46004167</v>
      </c>
      <c r="L14" s="8">
        <v>150.59264807</v>
      </c>
      <c r="M14" s="9">
        <f t="shared" si="2"/>
        <v>315.53046169</v>
      </c>
      <c r="N14" s="8">
        <v>149.12064428</v>
      </c>
      <c r="O14" s="8">
        <v>49.49450832</v>
      </c>
      <c r="P14" s="8">
        <v>190.18435940999998</v>
      </c>
      <c r="Q14" s="9">
        <f t="shared" si="3"/>
        <v>388.79951200999994</v>
      </c>
    </row>
    <row r="15" spans="1:17" ht="12.75">
      <c r="A15" s="7" t="s">
        <v>30</v>
      </c>
      <c r="B15" s="8">
        <v>317.46208985000004</v>
      </c>
      <c r="C15" s="8">
        <v>412.45168770000004</v>
      </c>
      <c r="D15" s="8">
        <v>388.31483158000003</v>
      </c>
      <c r="E15" s="9">
        <f t="shared" si="0"/>
        <v>1118.2286091300002</v>
      </c>
      <c r="F15" s="8">
        <v>384.2159001</v>
      </c>
      <c r="G15" s="8">
        <v>133.32695918000002</v>
      </c>
      <c r="H15" s="8">
        <v>419.58260727000004</v>
      </c>
      <c r="I15" s="9">
        <f t="shared" si="1"/>
        <v>937.12546655</v>
      </c>
      <c r="J15" s="8">
        <v>362.62277732999996</v>
      </c>
      <c r="K15" s="8">
        <v>280.25752729000004</v>
      </c>
      <c r="L15" s="8">
        <v>598.30829106</v>
      </c>
      <c r="M15" s="9">
        <f t="shared" si="2"/>
        <v>1241.1885956800002</v>
      </c>
      <c r="N15" s="8">
        <v>282.40372346</v>
      </c>
      <c r="O15" s="8">
        <v>257.18905975</v>
      </c>
      <c r="P15" s="8">
        <v>629.39570065</v>
      </c>
      <c r="Q15" s="9">
        <f t="shared" si="3"/>
        <v>1168.98848386</v>
      </c>
    </row>
    <row r="16" spans="1:17" ht="12.75">
      <c r="A16" s="7" t="s">
        <v>31</v>
      </c>
      <c r="B16" s="8">
        <v>483.69305727</v>
      </c>
      <c r="C16" s="8">
        <v>373.27614409000006</v>
      </c>
      <c r="D16" s="8">
        <v>1002.51024105</v>
      </c>
      <c r="E16" s="9">
        <f t="shared" si="0"/>
        <v>1859.47944241</v>
      </c>
      <c r="F16" s="8">
        <v>343.03486388</v>
      </c>
      <c r="G16" s="8">
        <v>432.7403071</v>
      </c>
      <c r="H16" s="8">
        <v>1162.47003851</v>
      </c>
      <c r="I16" s="9">
        <f t="shared" si="1"/>
        <v>1938.24520949</v>
      </c>
      <c r="J16" s="8">
        <v>533.9876255800001</v>
      </c>
      <c r="K16" s="8">
        <v>404.53966397999994</v>
      </c>
      <c r="L16" s="8">
        <v>872.6405150600001</v>
      </c>
      <c r="M16" s="9">
        <f t="shared" si="2"/>
        <v>1811.1678046200002</v>
      </c>
      <c r="N16" s="8">
        <v>598.2133079399999</v>
      </c>
      <c r="O16" s="8">
        <v>449.16165146000003</v>
      </c>
      <c r="P16" s="8">
        <v>1419.57260875</v>
      </c>
      <c r="Q16" s="9">
        <f t="shared" si="3"/>
        <v>2466.94756815</v>
      </c>
    </row>
    <row r="17" spans="1:17" ht="12.75">
      <c r="A17" s="7" t="s">
        <v>32</v>
      </c>
      <c r="B17" s="8">
        <v>891.1452705399998</v>
      </c>
      <c r="C17" s="8">
        <v>565.90281464</v>
      </c>
      <c r="D17" s="8">
        <v>1585.63083918</v>
      </c>
      <c r="E17" s="9">
        <f t="shared" si="0"/>
        <v>3042.6789243599997</v>
      </c>
      <c r="F17" s="8">
        <v>1425.40564034</v>
      </c>
      <c r="G17" s="8">
        <v>1396.2235887399997</v>
      </c>
      <c r="H17" s="8">
        <v>1807.3544453</v>
      </c>
      <c r="I17" s="9">
        <f t="shared" si="1"/>
        <v>4628.98367438</v>
      </c>
      <c r="J17" s="8">
        <v>1066.13244472</v>
      </c>
      <c r="K17" s="8">
        <v>1051.8652221999998</v>
      </c>
      <c r="L17" s="8">
        <v>1472.4477786199998</v>
      </c>
      <c r="M17" s="9">
        <f t="shared" si="2"/>
        <v>3590.445445539999</v>
      </c>
      <c r="N17" s="8">
        <v>1026.68634208</v>
      </c>
      <c r="O17" s="8">
        <v>1137.4983046700002</v>
      </c>
      <c r="P17" s="8">
        <v>1533.07455523</v>
      </c>
      <c r="Q17" s="9">
        <f t="shared" si="3"/>
        <v>3697.25920198</v>
      </c>
    </row>
    <row r="18" spans="1:17" ht="12.75">
      <c r="A18" s="7" t="s">
        <v>33</v>
      </c>
      <c r="B18" s="8">
        <v>463.58608275000006</v>
      </c>
      <c r="C18" s="8">
        <v>496.66472015</v>
      </c>
      <c r="D18" s="8">
        <v>343.25807693</v>
      </c>
      <c r="E18" s="9">
        <f t="shared" si="0"/>
        <v>1303.50887983</v>
      </c>
      <c r="F18" s="8">
        <v>154.37019524000002</v>
      </c>
      <c r="G18" s="8">
        <v>174.110061</v>
      </c>
      <c r="H18" s="8">
        <v>1331.86757637</v>
      </c>
      <c r="I18" s="9">
        <f t="shared" si="1"/>
        <v>1660.34783261</v>
      </c>
      <c r="J18" s="8">
        <v>335.1891863</v>
      </c>
      <c r="K18" s="8">
        <v>451.82478281000004</v>
      </c>
      <c r="L18" s="8">
        <v>1065.50172136</v>
      </c>
      <c r="M18" s="9">
        <f t="shared" si="2"/>
        <v>1852.51569047</v>
      </c>
      <c r="N18" s="8">
        <v>535.5592142300001</v>
      </c>
      <c r="O18" s="8">
        <v>270.54928205299996</v>
      </c>
      <c r="P18" s="8">
        <v>804.9548886300001</v>
      </c>
      <c r="Q18" s="9">
        <f t="shared" si="3"/>
        <v>1611.0633849130002</v>
      </c>
    </row>
    <row r="19" spans="1:17" ht="12.75">
      <c r="A19" s="7" t="s">
        <v>34</v>
      </c>
      <c r="B19" s="8">
        <v>1777.9706293400002</v>
      </c>
      <c r="C19" s="8">
        <v>2134.4497545599997</v>
      </c>
      <c r="D19" s="8">
        <v>2768.86969941</v>
      </c>
      <c r="E19" s="9">
        <f t="shared" si="0"/>
        <v>6681.29008331</v>
      </c>
      <c r="F19" s="8">
        <v>2101.6667472</v>
      </c>
      <c r="G19" s="8">
        <v>2026.9404990700002</v>
      </c>
      <c r="H19" s="8">
        <v>3275.1755701</v>
      </c>
      <c r="I19" s="9">
        <f t="shared" si="1"/>
        <v>7403.782816370001</v>
      </c>
      <c r="J19" s="8">
        <v>1392.10728294</v>
      </c>
      <c r="K19" s="8">
        <v>1490.8401381400004</v>
      </c>
      <c r="L19" s="8">
        <v>2866.96517258</v>
      </c>
      <c r="M19" s="9">
        <f t="shared" si="2"/>
        <v>5749.91259366</v>
      </c>
      <c r="N19" s="8">
        <v>1716.27320904</v>
      </c>
      <c r="O19" s="8">
        <v>1694.7371690899997</v>
      </c>
      <c r="P19" s="8">
        <v>2809.8670641599997</v>
      </c>
      <c r="Q19" s="9">
        <f t="shared" si="3"/>
        <v>6220.877442289999</v>
      </c>
    </row>
    <row r="20" spans="1:17" ht="12.75">
      <c r="A20" s="7" t="s">
        <v>35</v>
      </c>
      <c r="B20" s="8">
        <v>184.41601336000002</v>
      </c>
      <c r="C20" s="8">
        <v>203.99018796000001</v>
      </c>
      <c r="D20" s="8">
        <v>231.63762409999998</v>
      </c>
      <c r="E20" s="9">
        <f t="shared" si="0"/>
        <v>620.0438254200001</v>
      </c>
      <c r="F20" s="8">
        <v>189.89755613999998</v>
      </c>
      <c r="G20" s="8">
        <v>157.37821955</v>
      </c>
      <c r="H20" s="8">
        <v>272.11614805</v>
      </c>
      <c r="I20" s="9">
        <f t="shared" si="1"/>
        <v>619.39192374</v>
      </c>
      <c r="J20" s="8">
        <v>146.97648360999997</v>
      </c>
      <c r="K20" s="8">
        <v>181.77098953000004</v>
      </c>
      <c r="L20" s="8">
        <v>308.59085718</v>
      </c>
      <c r="M20" s="9">
        <f t="shared" si="2"/>
        <v>637.3383303200001</v>
      </c>
      <c r="N20" s="8">
        <v>130.655432</v>
      </c>
      <c r="O20" s="8">
        <v>84.52564220000002</v>
      </c>
      <c r="P20" s="8">
        <v>231.03853067000003</v>
      </c>
      <c r="Q20" s="9">
        <f t="shared" si="3"/>
        <v>446.21960487</v>
      </c>
    </row>
    <row r="21" spans="1:17" ht="12.75">
      <c r="A21" s="7" t="s">
        <v>36</v>
      </c>
      <c r="B21" s="8">
        <v>305.56167342000003</v>
      </c>
      <c r="C21" s="8">
        <v>377.15579901999996</v>
      </c>
      <c r="D21" s="8">
        <v>358.034065</v>
      </c>
      <c r="E21" s="9">
        <f t="shared" si="0"/>
        <v>1040.75153744</v>
      </c>
      <c r="F21" s="8">
        <v>344.76885855300003</v>
      </c>
      <c r="G21" s="8">
        <v>308.51516552</v>
      </c>
      <c r="H21" s="8">
        <v>418.81033663000005</v>
      </c>
      <c r="I21" s="9">
        <f t="shared" si="1"/>
        <v>1072.094360703</v>
      </c>
      <c r="J21" s="8">
        <v>428.65584148</v>
      </c>
      <c r="K21" s="8">
        <v>390.13287908999996</v>
      </c>
      <c r="L21" s="8">
        <v>591.53137625</v>
      </c>
      <c r="M21" s="9">
        <f t="shared" si="2"/>
        <v>1410.32009682</v>
      </c>
      <c r="N21" s="8">
        <v>409.29027804</v>
      </c>
      <c r="O21" s="8">
        <v>342.07104139</v>
      </c>
      <c r="P21" s="8">
        <v>487.77097566000003</v>
      </c>
      <c r="Q21" s="9">
        <f t="shared" si="3"/>
        <v>1239.13229509</v>
      </c>
    </row>
    <row r="22" spans="1:17" ht="12.75">
      <c r="A22" s="7" t="s">
        <v>37</v>
      </c>
      <c r="B22" s="8">
        <v>69.11532461000002</v>
      </c>
      <c r="C22" s="8">
        <v>56.3541678</v>
      </c>
      <c r="D22" s="8">
        <v>107.62516450999999</v>
      </c>
      <c r="E22" s="9">
        <f t="shared" si="0"/>
        <v>233.09465692</v>
      </c>
      <c r="F22" s="8">
        <v>51.661377900000005</v>
      </c>
      <c r="G22" s="8">
        <v>69.35828600999999</v>
      </c>
      <c r="H22" s="8">
        <v>97.3814049</v>
      </c>
      <c r="I22" s="9">
        <f t="shared" si="1"/>
        <v>218.40106881</v>
      </c>
      <c r="J22" s="8">
        <v>50.90187202</v>
      </c>
      <c r="K22" s="8">
        <v>48.37549834</v>
      </c>
      <c r="L22" s="8">
        <v>142.09971116000003</v>
      </c>
      <c r="M22" s="9">
        <f t="shared" si="2"/>
        <v>241.37708152000002</v>
      </c>
      <c r="N22" s="8">
        <v>57.971158370000005</v>
      </c>
      <c r="O22" s="8">
        <v>46.35420706</v>
      </c>
      <c r="P22" s="8">
        <v>132.40041919</v>
      </c>
      <c r="Q22" s="9">
        <f t="shared" si="3"/>
        <v>236.72578462</v>
      </c>
    </row>
    <row r="23" spans="1:17" ht="12.75">
      <c r="A23" s="7" t="s">
        <v>38</v>
      </c>
      <c r="B23" s="8">
        <v>202.94379782</v>
      </c>
      <c r="C23" s="8">
        <v>163.53915791999998</v>
      </c>
      <c r="D23" s="8">
        <v>290.54356692</v>
      </c>
      <c r="E23" s="9">
        <f t="shared" si="0"/>
        <v>657.02652266</v>
      </c>
      <c r="F23" s="8">
        <v>197.76160249</v>
      </c>
      <c r="G23" s="8">
        <v>187.38694666</v>
      </c>
      <c r="H23" s="8">
        <v>272.62096362</v>
      </c>
      <c r="I23" s="9">
        <f t="shared" si="1"/>
        <v>657.76951277</v>
      </c>
      <c r="J23" s="8">
        <v>208.64775891</v>
      </c>
      <c r="K23" s="8">
        <v>198.49902315000003</v>
      </c>
      <c r="L23" s="8">
        <v>393.69807598</v>
      </c>
      <c r="M23" s="9">
        <f t="shared" si="2"/>
        <v>800.84485804</v>
      </c>
      <c r="N23" s="8">
        <v>171.37232608999997</v>
      </c>
      <c r="O23" s="8">
        <v>244.20959075</v>
      </c>
      <c r="P23" s="8">
        <v>416.02651082000006</v>
      </c>
      <c r="Q23" s="9">
        <f t="shared" si="3"/>
        <v>831.60842766</v>
      </c>
    </row>
    <row r="24" spans="1:17" ht="12.75">
      <c r="A24" s="7" t="s">
        <v>39</v>
      </c>
      <c r="B24" s="8">
        <v>487.03572635999996</v>
      </c>
      <c r="C24" s="8">
        <v>474.9648192</v>
      </c>
      <c r="D24" s="8">
        <v>856.2797034000001</v>
      </c>
      <c r="E24" s="9">
        <f t="shared" si="0"/>
        <v>1818.28024896</v>
      </c>
      <c r="F24" s="8">
        <v>428.339993</v>
      </c>
      <c r="G24" s="8">
        <v>548.12353763</v>
      </c>
      <c r="H24" s="8">
        <v>814.1159328699999</v>
      </c>
      <c r="I24" s="9">
        <f t="shared" si="1"/>
        <v>1790.5794634999997</v>
      </c>
      <c r="J24" s="8">
        <v>580.6396658299999</v>
      </c>
      <c r="K24" s="8">
        <v>417.76528585</v>
      </c>
      <c r="L24" s="8">
        <v>919.0602939300001</v>
      </c>
      <c r="M24" s="9">
        <f t="shared" si="2"/>
        <v>1917.4652456099998</v>
      </c>
      <c r="N24" s="8">
        <v>447.54070891999993</v>
      </c>
      <c r="O24" s="8">
        <v>432.10470413999997</v>
      </c>
      <c r="P24" s="8">
        <v>880.5918530499999</v>
      </c>
      <c r="Q24" s="9">
        <f t="shared" si="3"/>
        <v>1760.2372661099998</v>
      </c>
    </row>
    <row r="25" spans="1:17" ht="12.75">
      <c r="A25" s="7" t="s">
        <v>40</v>
      </c>
      <c r="B25" s="8">
        <v>79.65286822</v>
      </c>
      <c r="C25" s="8">
        <v>85.12623996</v>
      </c>
      <c r="D25" s="8">
        <v>268.37799571</v>
      </c>
      <c r="E25" s="9">
        <f t="shared" si="0"/>
        <v>433.15710389000003</v>
      </c>
      <c r="F25" s="8">
        <v>104.22537874</v>
      </c>
      <c r="G25" s="8">
        <v>119.07709102</v>
      </c>
      <c r="H25" s="8">
        <v>205.29556989999998</v>
      </c>
      <c r="I25" s="9">
        <f t="shared" si="1"/>
        <v>428.59803966</v>
      </c>
      <c r="J25" s="8">
        <v>61.35975029</v>
      </c>
      <c r="K25" s="8">
        <v>47.9770182</v>
      </c>
      <c r="L25" s="8">
        <v>277.51183632</v>
      </c>
      <c r="M25" s="9">
        <f t="shared" si="2"/>
        <v>386.84860481</v>
      </c>
      <c r="N25" s="8">
        <v>100.81566150999998</v>
      </c>
      <c r="O25" s="8">
        <v>90.05009478</v>
      </c>
      <c r="P25" s="8">
        <v>254.92109915000003</v>
      </c>
      <c r="Q25" s="9">
        <f t="shared" si="3"/>
        <v>445.78685544</v>
      </c>
    </row>
    <row r="26" spans="1:17" ht="12.75">
      <c r="A26" s="7" t="s">
        <v>41</v>
      </c>
      <c r="B26" s="8">
        <v>110.39765666999999</v>
      </c>
      <c r="C26" s="8">
        <v>121.51710503</v>
      </c>
      <c r="D26" s="8">
        <v>145.47805856</v>
      </c>
      <c r="E26" s="9">
        <f t="shared" si="0"/>
        <v>377.39282026</v>
      </c>
      <c r="F26" s="8">
        <v>112.24756606999999</v>
      </c>
      <c r="G26" s="8">
        <v>85.31801358</v>
      </c>
      <c r="H26" s="8">
        <v>120.2710419</v>
      </c>
      <c r="I26" s="9">
        <f t="shared" si="1"/>
        <v>317.83662155</v>
      </c>
      <c r="J26" s="8">
        <v>70.95942861</v>
      </c>
      <c r="K26" s="8">
        <v>111.88426201</v>
      </c>
      <c r="L26" s="8">
        <v>152.02355064999998</v>
      </c>
      <c r="M26" s="9">
        <f t="shared" si="2"/>
        <v>334.86724127</v>
      </c>
      <c r="N26" s="8">
        <v>163.77855134</v>
      </c>
      <c r="O26" s="8">
        <v>132.33958446</v>
      </c>
      <c r="P26" s="8">
        <v>163.18590506</v>
      </c>
      <c r="Q26" s="9">
        <f t="shared" si="3"/>
        <v>459.30404086</v>
      </c>
    </row>
    <row r="27" spans="1:17" ht="12.75">
      <c r="A27" s="15" t="s">
        <v>150</v>
      </c>
      <c r="B27" s="13">
        <f>SUM(B4:B26)</f>
        <v>29266.50469135001</v>
      </c>
      <c r="C27" s="13">
        <f>SUM(C4:C26)</f>
        <v>29081.64833277</v>
      </c>
      <c r="D27" s="13">
        <f>SUM(D4:D26)</f>
        <v>42994.90843173</v>
      </c>
      <c r="E27" s="14">
        <f t="shared" si="0"/>
        <v>101343.06145585001</v>
      </c>
      <c r="F27" s="13">
        <f>SUM(F4:F26)</f>
        <v>34823.27465628299</v>
      </c>
      <c r="G27" s="13">
        <f>SUM(G4:G26)</f>
        <v>31757.732098829994</v>
      </c>
      <c r="H27" s="13">
        <f>SUM(H4:H26)</f>
        <v>58034.600960403004</v>
      </c>
      <c r="I27" s="14">
        <f t="shared" si="1"/>
        <v>124615.607715516</v>
      </c>
      <c r="J27" s="13">
        <f>SUM(J4:J26)</f>
        <v>34227.10172265</v>
      </c>
      <c r="K27" s="13">
        <f>SUM(K4:K26)</f>
        <v>29675.744251180004</v>
      </c>
      <c r="L27" s="13">
        <f>SUM(L4:L26)</f>
        <v>51404.453231550004</v>
      </c>
      <c r="M27" s="14">
        <f t="shared" si="2"/>
        <v>115307.29920538</v>
      </c>
      <c r="N27" s="13">
        <f>SUM(N4:N26)</f>
        <v>30611.185414150008</v>
      </c>
      <c r="O27" s="13">
        <f>SUM(O4:O26)</f>
        <v>35897.386789072996</v>
      </c>
      <c r="P27" s="13">
        <f>SUM(P4:P26)</f>
        <v>53024.122175059994</v>
      </c>
      <c r="Q27" s="14">
        <f t="shared" si="3"/>
        <v>119532.694378283</v>
      </c>
    </row>
    <row r="28" spans="1:17" ht="12.75">
      <c r="A28" s="7" t="s">
        <v>42</v>
      </c>
      <c r="B28" s="8">
        <v>888.2673596933333</v>
      </c>
      <c r="C28" s="8">
        <v>1013.2914501866666</v>
      </c>
      <c r="D28" s="8">
        <v>1211.06914563</v>
      </c>
      <c r="E28" s="9">
        <f t="shared" si="0"/>
        <v>3112.62795551</v>
      </c>
      <c r="F28" s="8">
        <v>1090.3029764533333</v>
      </c>
      <c r="G28" s="8">
        <v>1002.7357938</v>
      </c>
      <c r="H28" s="8">
        <v>1172.2323771333333</v>
      </c>
      <c r="I28" s="9">
        <f t="shared" si="1"/>
        <v>3265.2711473866666</v>
      </c>
      <c r="J28" s="8">
        <v>915.5955381766667</v>
      </c>
      <c r="K28" s="8">
        <v>931.5055770499999</v>
      </c>
      <c r="L28" s="8">
        <v>945.3923472700002</v>
      </c>
      <c r="M28" s="9">
        <f t="shared" si="2"/>
        <v>2792.493462496667</v>
      </c>
      <c r="N28" s="8">
        <v>797.29647617</v>
      </c>
      <c r="O28" s="8">
        <v>960.9959232866667</v>
      </c>
      <c r="P28" s="8">
        <v>1140.113541703333</v>
      </c>
      <c r="Q28" s="9">
        <f t="shared" si="3"/>
        <v>2898.40594116</v>
      </c>
    </row>
    <row r="29" spans="1:17" ht="12.75">
      <c r="A29" s="15" t="s">
        <v>149</v>
      </c>
      <c r="B29" s="13">
        <f>B27-B28</f>
        <v>28378.237331656674</v>
      </c>
      <c r="C29" s="13">
        <f>C27-C28</f>
        <v>28068.356882583335</v>
      </c>
      <c r="D29" s="13">
        <f>D27-D28</f>
        <v>41783.8392861</v>
      </c>
      <c r="E29" s="14">
        <f t="shared" si="0"/>
        <v>98230.43350034</v>
      </c>
      <c r="F29" s="13">
        <f>F27-F28</f>
        <v>33732.97167982966</v>
      </c>
      <c r="G29" s="13">
        <f>G27-G28</f>
        <v>30754.996305029996</v>
      </c>
      <c r="H29" s="13">
        <f>H27-H28</f>
        <v>56862.36858326967</v>
      </c>
      <c r="I29" s="14">
        <f t="shared" si="1"/>
        <v>121350.33656812934</v>
      </c>
      <c r="J29" s="13">
        <f>J27-J28</f>
        <v>33311.50618447333</v>
      </c>
      <c r="K29" s="13">
        <f>K27-K28</f>
        <v>28744.238674130003</v>
      </c>
      <c r="L29" s="13">
        <f>L27-L28</f>
        <v>50459.06088428001</v>
      </c>
      <c r="M29" s="14">
        <f t="shared" si="2"/>
        <v>112514.80574288333</v>
      </c>
      <c r="N29" s="13">
        <f>N27-N28</f>
        <v>29813.88893798001</v>
      </c>
      <c r="O29" s="13">
        <f>O27-O28</f>
        <v>34936.39086578633</v>
      </c>
      <c r="P29" s="13">
        <f>P27-P28</f>
        <v>51884.00863335666</v>
      </c>
      <c r="Q29" s="14">
        <f t="shared" si="3"/>
        <v>116634.288437123</v>
      </c>
    </row>
    <row r="30" spans="1:9" ht="14.25">
      <c r="A30" s="20" t="s">
        <v>126</v>
      </c>
      <c r="B30" s="11"/>
      <c r="C30" s="11"/>
      <c r="D30" s="11"/>
      <c r="E30" s="12"/>
      <c r="F30" s="11"/>
      <c r="G30" s="11"/>
      <c r="H30" s="11"/>
      <c r="I30" s="11"/>
    </row>
    <row r="31" spans="1:9" ht="12.75">
      <c r="A31" s="10"/>
      <c r="B31" s="11"/>
      <c r="C31" s="11"/>
      <c r="D31" s="11"/>
      <c r="E31" s="12"/>
      <c r="F31" s="11"/>
      <c r="G31" s="11"/>
      <c r="H31" s="11"/>
      <c r="I31" s="12"/>
    </row>
    <row r="32" spans="1:17" ht="15.75">
      <c r="A32" s="16" t="s">
        <v>133</v>
      </c>
      <c r="F32" s="1"/>
      <c r="G32" s="1"/>
      <c r="H32" s="1"/>
      <c r="M32" s="22" t="s">
        <v>151</v>
      </c>
      <c r="Q32" s="22" t="s">
        <v>151</v>
      </c>
    </row>
    <row r="33" spans="1:17" ht="12.75">
      <c r="A33" s="36" t="s">
        <v>105</v>
      </c>
      <c r="B33" s="35" t="s">
        <v>127</v>
      </c>
      <c r="C33" s="35"/>
      <c r="D33" s="35"/>
      <c r="E33" s="35"/>
      <c r="F33" s="35" t="s">
        <v>136</v>
      </c>
      <c r="G33" s="35"/>
      <c r="H33" s="35"/>
      <c r="I33" s="35"/>
      <c r="J33" s="35" t="s">
        <v>140</v>
      </c>
      <c r="K33" s="35"/>
      <c r="L33" s="35"/>
      <c r="M33" s="35"/>
      <c r="N33" s="35" t="s">
        <v>152</v>
      </c>
      <c r="O33" s="35"/>
      <c r="P33" s="35"/>
      <c r="Q33" s="35"/>
    </row>
    <row r="34" spans="1:17" ht="12.75">
      <c r="A34" s="36"/>
      <c r="B34" s="4" t="s">
        <v>94</v>
      </c>
      <c r="C34" s="4" t="s">
        <v>98</v>
      </c>
      <c r="D34" s="4" t="s">
        <v>99</v>
      </c>
      <c r="E34" s="4" t="s">
        <v>100</v>
      </c>
      <c r="F34" s="4" t="s">
        <v>137</v>
      </c>
      <c r="G34" s="4" t="s">
        <v>138</v>
      </c>
      <c r="H34" s="4" t="s">
        <v>139</v>
      </c>
      <c r="I34" s="4" t="s">
        <v>100</v>
      </c>
      <c r="J34" s="4" t="s">
        <v>141</v>
      </c>
      <c r="K34" s="4" t="s">
        <v>142</v>
      </c>
      <c r="L34" s="4" t="s">
        <v>143</v>
      </c>
      <c r="M34" s="4" t="s">
        <v>100</v>
      </c>
      <c r="N34" s="4" t="s">
        <v>153</v>
      </c>
      <c r="O34" s="4" t="s">
        <v>154</v>
      </c>
      <c r="P34" s="4" t="s">
        <v>155</v>
      </c>
      <c r="Q34" s="4" t="s">
        <v>100</v>
      </c>
    </row>
    <row r="35" spans="1:17" ht="12.75">
      <c r="A35" s="7" t="s">
        <v>19</v>
      </c>
      <c r="B35" s="8">
        <v>6379.383002</v>
      </c>
      <c r="C35" s="8">
        <v>9181.228525</v>
      </c>
      <c r="D35" s="8">
        <v>10004.813238</v>
      </c>
      <c r="E35" s="9">
        <f>SUM(B35:D35)</f>
        <v>25565.424765000003</v>
      </c>
      <c r="F35" s="8">
        <v>6528.858542999999</v>
      </c>
      <c r="G35" s="8">
        <v>6667.809733</v>
      </c>
      <c r="H35" s="8">
        <v>6081.127624999999</v>
      </c>
      <c r="I35" s="9">
        <f>SUM(F35:H35)</f>
        <v>19277.795900999998</v>
      </c>
      <c r="J35" s="8">
        <v>9118.216706</v>
      </c>
      <c r="K35" s="8">
        <v>7315.585635</v>
      </c>
      <c r="L35" s="8">
        <v>7822.031196</v>
      </c>
      <c r="M35" s="9">
        <f>SUM(J35:L35)</f>
        <v>24255.833537</v>
      </c>
      <c r="N35" s="8">
        <v>6798.5</v>
      </c>
      <c r="O35" s="8">
        <v>8042.593204</v>
      </c>
      <c r="P35" s="8">
        <v>10446.952329</v>
      </c>
      <c r="Q35" s="9">
        <f>SUM(N35:P35)</f>
        <v>25288.045533</v>
      </c>
    </row>
    <row r="36" spans="1:17" ht="12.75">
      <c r="A36" s="7" t="s">
        <v>20</v>
      </c>
      <c r="B36" s="8">
        <v>2250.03095612</v>
      </c>
      <c r="C36" s="8">
        <v>3141.1294278100004</v>
      </c>
      <c r="D36" s="8">
        <v>3163.29857878</v>
      </c>
      <c r="E36" s="9">
        <f aca="true" t="shared" si="4" ref="E36:E64">SUM(B36:D36)</f>
        <v>8554.45896271</v>
      </c>
      <c r="F36" s="8">
        <v>4483.524607900001</v>
      </c>
      <c r="G36" s="8">
        <v>4922.34516237</v>
      </c>
      <c r="H36" s="8">
        <v>3725.6196719600002</v>
      </c>
      <c r="I36" s="9">
        <f aca="true" t="shared" si="5" ref="I36:I60">SUM(F36:H36)</f>
        <v>13131.489442230002</v>
      </c>
      <c r="J36" s="8">
        <v>2622.6839459499997</v>
      </c>
      <c r="K36" s="8">
        <v>3899.2556897399995</v>
      </c>
      <c r="L36" s="8">
        <v>3474.81452534</v>
      </c>
      <c r="M36" s="9">
        <f aca="true" t="shared" si="6" ref="M36:M60">SUM(J36:L36)</f>
        <v>9996.75416103</v>
      </c>
      <c r="N36" s="8">
        <v>2297.8</v>
      </c>
      <c r="O36" s="8">
        <v>3584.1013690199998</v>
      </c>
      <c r="P36" s="8">
        <v>4751.125783570001</v>
      </c>
      <c r="Q36" s="9">
        <f aca="true" t="shared" si="7" ref="Q36:Q60">SUM(N36:P36)</f>
        <v>10633.02715259</v>
      </c>
    </row>
    <row r="37" spans="1:17" ht="12.75">
      <c r="A37" s="7" t="s">
        <v>21</v>
      </c>
      <c r="B37" s="8">
        <v>1669.1084644900004</v>
      </c>
      <c r="C37" s="8">
        <v>1834.5353348000003</v>
      </c>
      <c r="D37" s="8">
        <v>2252.0794106000003</v>
      </c>
      <c r="E37" s="9">
        <f t="shared" si="4"/>
        <v>5755.723209890001</v>
      </c>
      <c r="F37" s="8">
        <v>1967.6427069299998</v>
      </c>
      <c r="G37" s="8">
        <v>2200.1073723300005</v>
      </c>
      <c r="H37" s="8">
        <v>2619.8121745400003</v>
      </c>
      <c r="I37" s="9">
        <f t="shared" si="5"/>
        <v>6787.562253800001</v>
      </c>
      <c r="J37" s="8">
        <v>1684.42552583</v>
      </c>
      <c r="K37" s="8">
        <v>2470.2081360700004</v>
      </c>
      <c r="L37" s="8">
        <v>2341.6875631199996</v>
      </c>
      <c r="M37" s="9">
        <f t="shared" si="6"/>
        <v>6496.3212250199995</v>
      </c>
      <c r="N37" s="8">
        <v>1539.3</v>
      </c>
      <c r="O37" s="8">
        <v>2925.6049184</v>
      </c>
      <c r="P37" s="8">
        <v>2169.42284437</v>
      </c>
      <c r="Q37" s="9">
        <f t="shared" si="7"/>
        <v>6634.327762769999</v>
      </c>
    </row>
    <row r="38" spans="1:17" ht="12.75">
      <c r="A38" s="7" t="s">
        <v>22</v>
      </c>
      <c r="B38" s="8">
        <v>2276.27806087</v>
      </c>
      <c r="C38" s="8">
        <v>3013.7695663599998</v>
      </c>
      <c r="D38" s="8">
        <v>3110.30280304</v>
      </c>
      <c r="E38" s="9">
        <f t="shared" si="4"/>
        <v>8400.35043027</v>
      </c>
      <c r="F38" s="8">
        <v>2622.40415004</v>
      </c>
      <c r="G38" s="8">
        <v>2500.45251357</v>
      </c>
      <c r="H38" s="8">
        <v>2618.0447396799996</v>
      </c>
      <c r="I38" s="9">
        <f t="shared" si="5"/>
        <v>7740.9014032899995</v>
      </c>
      <c r="J38" s="8">
        <v>2525.10774647</v>
      </c>
      <c r="K38" s="8">
        <v>2320.33661008</v>
      </c>
      <c r="L38" s="8">
        <v>2765.6881542700003</v>
      </c>
      <c r="M38" s="9">
        <f t="shared" si="6"/>
        <v>7611.132510820001</v>
      </c>
      <c r="N38" s="8">
        <v>2066.8</v>
      </c>
      <c r="O38" s="8">
        <v>2609.2523883300005</v>
      </c>
      <c r="P38" s="8">
        <v>2654.35943488</v>
      </c>
      <c r="Q38" s="9">
        <f t="shared" si="7"/>
        <v>7330.411823210001</v>
      </c>
    </row>
    <row r="39" spans="1:17" ht="12.75">
      <c r="A39" s="7" t="s">
        <v>23</v>
      </c>
      <c r="B39" s="8">
        <v>66.07760399</v>
      </c>
      <c r="C39" s="8">
        <v>130.06225377</v>
      </c>
      <c r="D39" s="8">
        <v>207.64430468999998</v>
      </c>
      <c r="E39" s="9">
        <f t="shared" si="4"/>
        <v>403.78416245</v>
      </c>
      <c r="F39" s="8">
        <v>149.82104475999998</v>
      </c>
      <c r="G39" s="8">
        <v>156.50139819999998</v>
      </c>
      <c r="H39" s="8">
        <v>139.48767350000003</v>
      </c>
      <c r="I39" s="9">
        <f t="shared" si="5"/>
        <v>445.81011646</v>
      </c>
      <c r="J39" s="8">
        <v>153.50354123</v>
      </c>
      <c r="K39" s="8">
        <v>127.75893611000001</v>
      </c>
      <c r="L39" s="8">
        <v>121.64307880000001</v>
      </c>
      <c r="M39" s="9">
        <f t="shared" si="6"/>
        <v>402.90555614000004</v>
      </c>
      <c r="N39" s="8">
        <v>79.5</v>
      </c>
      <c r="O39" s="8">
        <v>153.89504313999998</v>
      </c>
      <c r="P39" s="8">
        <v>160.95090175</v>
      </c>
      <c r="Q39" s="9">
        <f t="shared" si="7"/>
        <v>394.34594489</v>
      </c>
    </row>
    <row r="40" spans="1:17" ht="12.75">
      <c r="A40" s="7" t="s">
        <v>24</v>
      </c>
      <c r="B40" s="8">
        <v>215.82170559000002</v>
      </c>
      <c r="C40" s="8">
        <v>494.75932365</v>
      </c>
      <c r="D40" s="8">
        <v>217.60655132999997</v>
      </c>
      <c r="E40" s="9">
        <f t="shared" si="4"/>
        <v>928.18758057</v>
      </c>
      <c r="F40" s="8">
        <v>205.95761759</v>
      </c>
      <c r="G40" s="8">
        <v>210.71968876</v>
      </c>
      <c r="H40" s="8">
        <v>153.29185921</v>
      </c>
      <c r="I40" s="9">
        <f t="shared" si="5"/>
        <v>569.96916556</v>
      </c>
      <c r="J40" s="8">
        <v>134.15005821</v>
      </c>
      <c r="K40" s="8">
        <v>209.91403044999998</v>
      </c>
      <c r="L40" s="8">
        <v>205.12910017000002</v>
      </c>
      <c r="M40" s="9">
        <f t="shared" si="6"/>
        <v>549.19318883</v>
      </c>
      <c r="N40" s="8">
        <v>248.8</v>
      </c>
      <c r="O40" s="8">
        <v>226.93056818000002</v>
      </c>
      <c r="P40" s="8">
        <v>241.72892935000002</v>
      </c>
      <c r="Q40" s="9">
        <f t="shared" si="7"/>
        <v>717.45949753</v>
      </c>
    </row>
    <row r="41" spans="1:17" ht="12.75">
      <c r="A41" s="7" t="s">
        <v>25</v>
      </c>
      <c r="B41" s="8">
        <v>593.9230030499999</v>
      </c>
      <c r="C41" s="8">
        <v>513.04207975</v>
      </c>
      <c r="D41" s="8">
        <v>801.86575081</v>
      </c>
      <c r="E41" s="9">
        <f t="shared" si="4"/>
        <v>1908.83083361</v>
      </c>
      <c r="F41" s="8">
        <v>611.64646754</v>
      </c>
      <c r="G41" s="8">
        <v>550.2552705</v>
      </c>
      <c r="H41" s="8">
        <v>753.83670305</v>
      </c>
      <c r="I41" s="9">
        <f t="shared" si="5"/>
        <v>1915.73844109</v>
      </c>
      <c r="J41" s="8">
        <v>470.19870362</v>
      </c>
      <c r="K41" s="8">
        <v>538.71587301</v>
      </c>
      <c r="L41" s="8">
        <v>569.6173688800001</v>
      </c>
      <c r="M41" s="9">
        <f t="shared" si="6"/>
        <v>1578.5319455100002</v>
      </c>
      <c r="N41" s="8">
        <v>460.1</v>
      </c>
      <c r="O41" s="8">
        <v>706.4341152999999</v>
      </c>
      <c r="P41" s="8">
        <v>627.2275197100001</v>
      </c>
      <c r="Q41" s="9">
        <f t="shared" si="7"/>
        <v>1793.7616350100002</v>
      </c>
    </row>
    <row r="42" spans="1:17" ht="12.75">
      <c r="A42" s="7" t="s">
        <v>26</v>
      </c>
      <c r="B42" s="8">
        <v>180.69339647</v>
      </c>
      <c r="C42" s="8">
        <v>178.64028368</v>
      </c>
      <c r="D42" s="8">
        <v>160.57464996</v>
      </c>
      <c r="E42" s="9">
        <f t="shared" si="4"/>
        <v>519.90833011</v>
      </c>
      <c r="F42" s="8">
        <v>144.75987282999998</v>
      </c>
      <c r="G42" s="8">
        <v>176.10248721</v>
      </c>
      <c r="H42" s="8">
        <v>195.61767897</v>
      </c>
      <c r="I42" s="9">
        <f t="shared" si="5"/>
        <v>516.4800390099999</v>
      </c>
      <c r="J42" s="8">
        <v>213.80541746000003</v>
      </c>
      <c r="K42" s="8">
        <v>230.31721321999999</v>
      </c>
      <c r="L42" s="8">
        <v>221.11060858</v>
      </c>
      <c r="M42" s="9">
        <f t="shared" si="6"/>
        <v>665.23323926</v>
      </c>
      <c r="N42" s="8">
        <v>132.6</v>
      </c>
      <c r="O42" s="8">
        <v>209.96981816000005</v>
      </c>
      <c r="P42" s="8">
        <v>224.30880819000004</v>
      </c>
      <c r="Q42" s="9">
        <f t="shared" si="7"/>
        <v>566.8786263500001</v>
      </c>
    </row>
    <row r="43" spans="1:17" ht="12.75">
      <c r="A43" s="7" t="s">
        <v>27</v>
      </c>
      <c r="B43" s="8">
        <v>55.23457389</v>
      </c>
      <c r="C43" s="8">
        <v>46.621922260000005</v>
      </c>
      <c r="D43" s="8">
        <v>62.90327500000001</v>
      </c>
      <c r="E43" s="9">
        <f t="shared" si="4"/>
        <v>164.75977115</v>
      </c>
      <c r="F43" s="8">
        <v>77.42589946999999</v>
      </c>
      <c r="G43" s="8">
        <v>94.282041</v>
      </c>
      <c r="H43" s="8">
        <v>51.77729806</v>
      </c>
      <c r="I43" s="9">
        <f t="shared" si="5"/>
        <v>223.48523852999998</v>
      </c>
      <c r="J43" s="8">
        <v>54.81031137000001</v>
      </c>
      <c r="K43" s="8">
        <v>52.03891116</v>
      </c>
      <c r="L43" s="8">
        <v>50.8258446</v>
      </c>
      <c r="M43" s="9">
        <f t="shared" si="6"/>
        <v>157.67506713</v>
      </c>
      <c r="N43" s="8">
        <v>57</v>
      </c>
      <c r="O43" s="8">
        <v>58.60031824</v>
      </c>
      <c r="P43" s="8">
        <v>60.267235840000005</v>
      </c>
      <c r="Q43" s="9">
        <f t="shared" si="7"/>
        <v>175.86755408000002</v>
      </c>
    </row>
    <row r="44" spans="1:17" ht="12.75">
      <c r="A44" s="7" t="s">
        <v>28</v>
      </c>
      <c r="B44" s="8">
        <v>736.43586571</v>
      </c>
      <c r="C44" s="8">
        <v>655.1607028699999</v>
      </c>
      <c r="D44" s="8">
        <v>773.1957236500001</v>
      </c>
      <c r="E44" s="9">
        <f t="shared" si="4"/>
        <v>2164.79229223</v>
      </c>
      <c r="F44" s="8">
        <v>710.13657929</v>
      </c>
      <c r="G44" s="8">
        <v>669.71876133</v>
      </c>
      <c r="H44" s="8">
        <v>687.5767035900001</v>
      </c>
      <c r="I44" s="9">
        <f t="shared" si="5"/>
        <v>2067.4320442099997</v>
      </c>
      <c r="J44" s="8">
        <v>824.6843827600002</v>
      </c>
      <c r="K44" s="8">
        <v>1149.4764601699999</v>
      </c>
      <c r="L44" s="8">
        <v>751.88284303</v>
      </c>
      <c r="M44" s="9">
        <f t="shared" si="6"/>
        <v>2726.04368596</v>
      </c>
      <c r="N44" s="8">
        <v>692.8</v>
      </c>
      <c r="O44" s="8">
        <v>791.0725901300001</v>
      </c>
      <c r="P44" s="8">
        <v>739.6210660900001</v>
      </c>
      <c r="Q44" s="9">
        <f t="shared" si="7"/>
        <v>2223.49365622</v>
      </c>
    </row>
    <row r="45" spans="1:17" ht="12.75">
      <c r="A45" s="7" t="s">
        <v>29</v>
      </c>
      <c r="B45" s="8">
        <v>39.927245</v>
      </c>
      <c r="C45" s="8">
        <v>34.893654</v>
      </c>
      <c r="D45" s="8">
        <v>21.189005</v>
      </c>
      <c r="E45" s="9">
        <f t="shared" si="4"/>
        <v>96.009904</v>
      </c>
      <c r="F45" s="8">
        <v>18.2203415</v>
      </c>
      <c r="G45" s="8">
        <v>30.142371999999998</v>
      </c>
      <c r="H45" s="8">
        <v>35.033311000000005</v>
      </c>
      <c r="I45" s="9">
        <f t="shared" si="5"/>
        <v>83.39602450000001</v>
      </c>
      <c r="J45" s="8">
        <v>32.581337</v>
      </c>
      <c r="K45" s="8">
        <v>20.829951</v>
      </c>
      <c r="L45" s="8">
        <v>23.33107918</v>
      </c>
      <c r="M45" s="9">
        <f t="shared" si="6"/>
        <v>76.74236718</v>
      </c>
      <c r="N45" s="8">
        <v>28.3</v>
      </c>
      <c r="O45" s="8">
        <v>20.25537</v>
      </c>
      <c r="P45" s="8">
        <v>29.059311859999998</v>
      </c>
      <c r="Q45" s="9">
        <f t="shared" si="7"/>
        <v>77.61468185999999</v>
      </c>
    </row>
    <row r="46" spans="1:17" ht="12.75">
      <c r="A46" s="7" t="s">
        <v>30</v>
      </c>
      <c r="B46" s="8">
        <v>170.15636042999998</v>
      </c>
      <c r="C46" s="8">
        <v>186.20665518</v>
      </c>
      <c r="D46" s="8">
        <v>222.98940609000002</v>
      </c>
      <c r="E46" s="9">
        <f t="shared" si="4"/>
        <v>579.3524217</v>
      </c>
      <c r="F46" s="8">
        <v>192.84059276999997</v>
      </c>
      <c r="G46" s="8">
        <v>235.07873476999998</v>
      </c>
      <c r="H46" s="8">
        <v>176.77928292</v>
      </c>
      <c r="I46" s="9">
        <f t="shared" si="5"/>
        <v>604.6986104599999</v>
      </c>
      <c r="J46" s="8">
        <v>176.25003902999995</v>
      </c>
      <c r="K46" s="8">
        <v>196.41036888</v>
      </c>
      <c r="L46" s="8">
        <v>144.39477424</v>
      </c>
      <c r="M46" s="9">
        <f t="shared" si="6"/>
        <v>517.05518215</v>
      </c>
      <c r="N46" s="8">
        <v>157.6</v>
      </c>
      <c r="O46" s="8">
        <v>185.29174391000004</v>
      </c>
      <c r="P46" s="8">
        <v>140.49428077000002</v>
      </c>
      <c r="Q46" s="9">
        <f t="shared" si="7"/>
        <v>483.3860246800001</v>
      </c>
    </row>
    <row r="47" spans="1:17" ht="12.75">
      <c r="A47" s="7" t="s">
        <v>31</v>
      </c>
      <c r="B47" s="8">
        <v>485.16864785</v>
      </c>
      <c r="C47" s="8">
        <v>476.45937262</v>
      </c>
      <c r="D47" s="8">
        <v>422.0595446</v>
      </c>
      <c r="E47" s="9">
        <f t="shared" si="4"/>
        <v>1383.68756507</v>
      </c>
      <c r="F47" s="8">
        <v>504.3059111</v>
      </c>
      <c r="G47" s="8">
        <v>455.0599899200001</v>
      </c>
      <c r="H47" s="8">
        <v>400.1369467</v>
      </c>
      <c r="I47" s="9">
        <f t="shared" si="5"/>
        <v>1359.50284772</v>
      </c>
      <c r="J47" s="8">
        <v>506.39879121999996</v>
      </c>
      <c r="K47" s="8">
        <v>422.85576453999994</v>
      </c>
      <c r="L47" s="8">
        <v>435.03382114</v>
      </c>
      <c r="M47" s="9">
        <f t="shared" si="6"/>
        <v>1364.2883769</v>
      </c>
      <c r="N47" s="8">
        <v>369.7</v>
      </c>
      <c r="O47" s="8">
        <v>423.22295778999995</v>
      </c>
      <c r="P47" s="8">
        <v>447.16266452</v>
      </c>
      <c r="Q47" s="9">
        <f t="shared" si="7"/>
        <v>1240.08562231</v>
      </c>
    </row>
    <row r="48" spans="1:17" ht="12.75">
      <c r="A48" s="7" t="s">
        <v>32</v>
      </c>
      <c r="B48" s="8">
        <v>408.43814907</v>
      </c>
      <c r="C48" s="8">
        <v>374.55560210000004</v>
      </c>
      <c r="D48" s="8">
        <v>482.12892049</v>
      </c>
      <c r="E48" s="9">
        <f t="shared" si="4"/>
        <v>1265.12267166</v>
      </c>
      <c r="F48" s="8">
        <v>381.05757265</v>
      </c>
      <c r="G48" s="8">
        <v>332.2567005</v>
      </c>
      <c r="H48" s="8">
        <v>340.72328032999997</v>
      </c>
      <c r="I48" s="9">
        <f t="shared" si="5"/>
        <v>1054.03755348</v>
      </c>
      <c r="J48" s="8">
        <v>378.3501510699999</v>
      </c>
      <c r="K48" s="8">
        <v>471.13903124</v>
      </c>
      <c r="L48" s="8">
        <v>341.47240121000004</v>
      </c>
      <c r="M48" s="9">
        <f t="shared" si="6"/>
        <v>1190.96158352</v>
      </c>
      <c r="N48" s="8">
        <v>299.3</v>
      </c>
      <c r="O48" s="8">
        <v>437.79094846000004</v>
      </c>
      <c r="P48" s="8">
        <v>479.8454835</v>
      </c>
      <c r="Q48" s="9">
        <f t="shared" si="7"/>
        <v>1216.93643196</v>
      </c>
    </row>
    <row r="49" spans="1:17" ht="12.75">
      <c r="A49" s="7" t="s">
        <v>33</v>
      </c>
      <c r="B49" s="8">
        <v>91.60048950000001</v>
      </c>
      <c r="C49" s="8">
        <v>85.551131</v>
      </c>
      <c r="D49" s="8">
        <v>612.0450841</v>
      </c>
      <c r="E49" s="9">
        <f t="shared" si="4"/>
        <v>789.1967046000001</v>
      </c>
      <c r="F49" s="8">
        <v>650.4307489499998</v>
      </c>
      <c r="G49" s="8">
        <v>419.95807016000003</v>
      </c>
      <c r="H49" s="8">
        <v>134.44048417</v>
      </c>
      <c r="I49" s="9">
        <f t="shared" si="5"/>
        <v>1204.82930328</v>
      </c>
      <c r="J49" s="8">
        <v>385.68758439</v>
      </c>
      <c r="K49" s="8">
        <v>99.86075153999998</v>
      </c>
      <c r="L49" s="8">
        <v>44.45734297</v>
      </c>
      <c r="M49" s="9">
        <f t="shared" si="6"/>
        <v>530.0056788999999</v>
      </c>
      <c r="N49" s="8">
        <v>74.2</v>
      </c>
      <c r="O49" s="8">
        <v>243.11168919000002</v>
      </c>
      <c r="P49" s="8">
        <v>146.6216315</v>
      </c>
      <c r="Q49" s="9">
        <f t="shared" si="7"/>
        <v>463.9333206900001</v>
      </c>
    </row>
    <row r="50" spans="1:17" ht="12.75">
      <c r="A50" s="7" t="s">
        <v>34</v>
      </c>
      <c r="B50" s="8">
        <v>1621.26189377</v>
      </c>
      <c r="C50" s="8">
        <v>1283.8296188</v>
      </c>
      <c r="D50" s="8">
        <v>1184.9227326</v>
      </c>
      <c r="E50" s="9">
        <f t="shared" si="4"/>
        <v>4090.01424517</v>
      </c>
      <c r="F50" s="8">
        <v>1257.6457261999997</v>
      </c>
      <c r="G50" s="8">
        <v>1227.69964397</v>
      </c>
      <c r="H50" s="8">
        <v>884.8782384699998</v>
      </c>
      <c r="I50" s="9">
        <f t="shared" si="5"/>
        <v>3370.2236086399994</v>
      </c>
      <c r="J50" s="8">
        <v>1076.91753043</v>
      </c>
      <c r="K50" s="8">
        <v>1554.56178097</v>
      </c>
      <c r="L50" s="8">
        <v>1179.0556875199998</v>
      </c>
      <c r="M50" s="9">
        <f t="shared" si="6"/>
        <v>3810.5349989199995</v>
      </c>
      <c r="N50" s="8">
        <v>1114.7</v>
      </c>
      <c r="O50" s="8">
        <v>1331.1157248599998</v>
      </c>
      <c r="P50" s="8">
        <v>1036.2018320299999</v>
      </c>
      <c r="Q50" s="9">
        <f t="shared" si="7"/>
        <v>3482.01755689</v>
      </c>
    </row>
    <row r="51" spans="1:17" ht="12.75">
      <c r="A51" s="7" t="s">
        <v>35</v>
      </c>
      <c r="B51" s="8">
        <v>47.11461499999999</v>
      </c>
      <c r="C51" s="8">
        <v>42.51535</v>
      </c>
      <c r="D51" s="8">
        <v>60.334424999999996</v>
      </c>
      <c r="E51" s="9">
        <f t="shared" si="4"/>
        <v>149.96438999999998</v>
      </c>
      <c r="F51" s="8">
        <v>77.36169459999999</v>
      </c>
      <c r="G51" s="8">
        <v>65.595644</v>
      </c>
      <c r="H51" s="8">
        <v>66.467882</v>
      </c>
      <c r="I51" s="9">
        <f t="shared" si="5"/>
        <v>209.4252206</v>
      </c>
      <c r="J51" s="8">
        <v>55.58437</v>
      </c>
      <c r="K51" s="8">
        <v>55.77648862</v>
      </c>
      <c r="L51" s="8">
        <v>49.237968</v>
      </c>
      <c r="M51" s="9">
        <f t="shared" si="6"/>
        <v>160.59882662</v>
      </c>
      <c r="N51" s="8">
        <v>39.7</v>
      </c>
      <c r="O51" s="8">
        <v>51.163578810000004</v>
      </c>
      <c r="P51" s="8">
        <v>58.838491350000005</v>
      </c>
      <c r="Q51" s="9">
        <f t="shared" si="7"/>
        <v>149.70207016</v>
      </c>
    </row>
    <row r="52" spans="1:17" ht="12.75">
      <c r="A52" s="7" t="s">
        <v>36</v>
      </c>
      <c r="B52" s="8">
        <v>171.48768049999998</v>
      </c>
      <c r="C52" s="8">
        <v>156.4746028</v>
      </c>
      <c r="D52" s="8">
        <v>189.90048708999998</v>
      </c>
      <c r="E52" s="9">
        <f t="shared" si="4"/>
        <v>517.8627703899999</v>
      </c>
      <c r="F52" s="8">
        <v>139.88126919</v>
      </c>
      <c r="G52" s="8">
        <v>148.44511622000002</v>
      </c>
      <c r="H52" s="8">
        <v>185.74829066</v>
      </c>
      <c r="I52" s="9">
        <f t="shared" si="5"/>
        <v>474.07467607000007</v>
      </c>
      <c r="J52" s="8">
        <v>132.29385216</v>
      </c>
      <c r="K52" s="8">
        <v>146.12053618</v>
      </c>
      <c r="L52" s="8">
        <v>330.4181353</v>
      </c>
      <c r="M52" s="9">
        <f t="shared" si="6"/>
        <v>608.83252364</v>
      </c>
      <c r="N52" s="8">
        <v>175.2</v>
      </c>
      <c r="O52" s="8">
        <v>149.13229975</v>
      </c>
      <c r="P52" s="8">
        <v>149.14204222000004</v>
      </c>
      <c r="Q52" s="9">
        <f t="shared" si="7"/>
        <v>473.47434196999995</v>
      </c>
    </row>
    <row r="53" spans="1:17" ht="12.75">
      <c r="A53" s="7" t="s">
        <v>37</v>
      </c>
      <c r="B53" s="8">
        <v>36.9309285</v>
      </c>
      <c r="C53" s="8">
        <v>31.434067</v>
      </c>
      <c r="D53" s="8">
        <v>50.975702150000004</v>
      </c>
      <c r="E53" s="9">
        <f t="shared" si="4"/>
        <v>119.34069765</v>
      </c>
      <c r="F53" s="8">
        <v>38.690904689999996</v>
      </c>
      <c r="G53" s="8">
        <v>33.767959</v>
      </c>
      <c r="H53" s="8">
        <v>36.95504</v>
      </c>
      <c r="I53" s="9">
        <f t="shared" si="5"/>
        <v>109.41390368999998</v>
      </c>
      <c r="J53" s="8">
        <v>39.55010033</v>
      </c>
      <c r="K53" s="8">
        <v>28.70355</v>
      </c>
      <c r="L53" s="8">
        <v>29.22226501</v>
      </c>
      <c r="M53" s="9">
        <f t="shared" si="6"/>
        <v>97.47591534</v>
      </c>
      <c r="N53" s="8">
        <v>39.2</v>
      </c>
      <c r="O53" s="8">
        <v>37.350484</v>
      </c>
      <c r="P53" s="8">
        <v>46.397583</v>
      </c>
      <c r="Q53" s="9">
        <f t="shared" si="7"/>
        <v>122.94806700000001</v>
      </c>
    </row>
    <row r="54" spans="1:17" ht="12.75">
      <c r="A54" s="7" t="s">
        <v>38</v>
      </c>
      <c r="B54" s="8">
        <v>227.02639198000003</v>
      </c>
      <c r="C54" s="8">
        <v>310.08680416000004</v>
      </c>
      <c r="D54" s="8">
        <v>239.52288562</v>
      </c>
      <c r="E54" s="9">
        <f t="shared" si="4"/>
        <v>776.6360817600001</v>
      </c>
      <c r="F54" s="8">
        <v>260.30444818</v>
      </c>
      <c r="G54" s="8">
        <v>278.22201012</v>
      </c>
      <c r="H54" s="8">
        <v>257.26854455</v>
      </c>
      <c r="I54" s="9">
        <f t="shared" si="5"/>
        <v>795.7950028500001</v>
      </c>
      <c r="J54" s="8">
        <v>265.18236575000003</v>
      </c>
      <c r="K54" s="8">
        <v>296.55243926</v>
      </c>
      <c r="L54" s="8">
        <v>184.91143742999998</v>
      </c>
      <c r="M54" s="9">
        <f t="shared" si="6"/>
        <v>746.64624244</v>
      </c>
      <c r="N54" s="8">
        <v>178.1</v>
      </c>
      <c r="O54" s="8">
        <v>230.90187884999997</v>
      </c>
      <c r="P54" s="8">
        <v>225.71002875</v>
      </c>
      <c r="Q54" s="9">
        <f t="shared" si="7"/>
        <v>634.7119075999999</v>
      </c>
    </row>
    <row r="55" spans="1:17" ht="12.75">
      <c r="A55" s="7" t="s">
        <v>39</v>
      </c>
      <c r="B55" s="8">
        <v>698.0232333199999</v>
      </c>
      <c r="C55" s="8">
        <v>614.48013173</v>
      </c>
      <c r="D55" s="8">
        <v>760.59882722</v>
      </c>
      <c r="E55" s="9">
        <f t="shared" si="4"/>
        <v>2073.10219227</v>
      </c>
      <c r="F55" s="8">
        <v>722.62654714</v>
      </c>
      <c r="G55" s="8">
        <v>579.57618614</v>
      </c>
      <c r="H55" s="8">
        <v>716.91135518</v>
      </c>
      <c r="I55" s="9">
        <f t="shared" si="5"/>
        <v>2019.11408846</v>
      </c>
      <c r="J55" s="8">
        <v>656.7486140399999</v>
      </c>
      <c r="K55" s="8">
        <v>741.85962506</v>
      </c>
      <c r="L55" s="8">
        <v>829.62542227</v>
      </c>
      <c r="M55" s="9">
        <f t="shared" si="6"/>
        <v>2228.23366137</v>
      </c>
      <c r="N55" s="8">
        <v>509.2</v>
      </c>
      <c r="O55" s="8">
        <v>993.4783892899999</v>
      </c>
      <c r="P55" s="8">
        <v>795.59556552</v>
      </c>
      <c r="Q55" s="9">
        <f t="shared" si="7"/>
        <v>2298.27395481</v>
      </c>
    </row>
    <row r="56" spans="1:17" ht="12.75">
      <c r="A56" s="7" t="s">
        <v>40</v>
      </c>
      <c r="B56" s="8">
        <v>89.186998</v>
      </c>
      <c r="C56" s="8">
        <v>52.580056500000005</v>
      </c>
      <c r="D56" s="8">
        <v>62.631412000000005</v>
      </c>
      <c r="E56" s="9">
        <f t="shared" si="4"/>
        <v>204.3984665</v>
      </c>
      <c r="F56" s="8">
        <v>47.905790679999996</v>
      </c>
      <c r="G56" s="8">
        <v>35.254348</v>
      </c>
      <c r="H56" s="8">
        <v>46.233422000000004</v>
      </c>
      <c r="I56" s="9">
        <f t="shared" si="5"/>
        <v>129.39356068</v>
      </c>
      <c r="J56" s="8">
        <v>43.56374331</v>
      </c>
      <c r="K56" s="8">
        <v>31.967479</v>
      </c>
      <c r="L56" s="8">
        <v>40.735822999999996</v>
      </c>
      <c r="M56" s="9">
        <f t="shared" si="6"/>
        <v>116.26704531</v>
      </c>
      <c r="N56" s="8">
        <v>40.5</v>
      </c>
      <c r="O56" s="8">
        <v>46.555977</v>
      </c>
      <c r="P56" s="8">
        <v>49.85991</v>
      </c>
      <c r="Q56" s="9">
        <f t="shared" si="7"/>
        <v>136.915887</v>
      </c>
    </row>
    <row r="57" spans="1:17" ht="12.75">
      <c r="A57" s="7" t="s">
        <v>41</v>
      </c>
      <c r="B57" s="8">
        <v>65.68963890999999</v>
      </c>
      <c r="C57" s="8">
        <v>111.87610348999999</v>
      </c>
      <c r="D57" s="8">
        <v>125.82257354000001</v>
      </c>
      <c r="E57" s="9">
        <f t="shared" si="4"/>
        <v>303.38831594</v>
      </c>
      <c r="F57" s="8">
        <v>100.93521472999998</v>
      </c>
      <c r="G57" s="8">
        <v>168.58971309</v>
      </c>
      <c r="H57" s="8">
        <v>127.31231487</v>
      </c>
      <c r="I57" s="9">
        <f t="shared" si="5"/>
        <v>396.83724269000004</v>
      </c>
      <c r="J57" s="8">
        <v>73.90950121</v>
      </c>
      <c r="K57" s="8">
        <v>56.03577091</v>
      </c>
      <c r="L57" s="8">
        <v>108.16043934000001</v>
      </c>
      <c r="M57" s="9">
        <f t="shared" si="6"/>
        <v>238.10571146</v>
      </c>
      <c r="N57" s="8">
        <v>67.1</v>
      </c>
      <c r="O57" s="8">
        <v>38.17430442</v>
      </c>
      <c r="P57" s="8">
        <v>60.917739250000004</v>
      </c>
      <c r="Q57" s="9">
        <f t="shared" si="7"/>
        <v>166.19204367</v>
      </c>
    </row>
    <row r="58" spans="1:17" ht="12.75">
      <c r="A58" s="15" t="s">
        <v>150</v>
      </c>
      <c r="B58" s="13">
        <f>SUM(B35:B57)</f>
        <v>18574.998904010004</v>
      </c>
      <c r="C58" s="13">
        <f>SUM(C35:C57)</f>
        <v>22949.892569330008</v>
      </c>
      <c r="D58" s="13">
        <f>SUM(D35:D57)</f>
        <v>25189.405291359995</v>
      </c>
      <c r="E58" s="14">
        <f t="shared" si="4"/>
        <v>66714.2967647</v>
      </c>
      <c r="F58" s="13">
        <f>SUM(F35:F57)</f>
        <v>21894.38425173</v>
      </c>
      <c r="G58" s="13">
        <f>SUM(G35:G57)</f>
        <v>22157.940916159994</v>
      </c>
      <c r="H58" s="13">
        <f>SUM(H35:H57)</f>
        <v>20435.08052041</v>
      </c>
      <c r="I58" s="14">
        <f t="shared" si="5"/>
        <v>64487.4056883</v>
      </c>
      <c r="J58" s="13">
        <f>SUM(J35:J57)</f>
        <v>21624.604318840004</v>
      </c>
      <c r="K58" s="13">
        <f>SUM(K35:K57)</f>
        <v>22436.281032209994</v>
      </c>
      <c r="L58" s="13">
        <f>SUM(L35:L57)</f>
        <v>22064.486879400007</v>
      </c>
      <c r="M58" s="14">
        <f t="shared" si="6"/>
        <v>66125.37223045001</v>
      </c>
      <c r="N58" s="13">
        <f>SUM(N35:N57)</f>
        <v>17465.999999999996</v>
      </c>
      <c r="O58" s="13">
        <f>SUM(O35:O57)</f>
        <v>23495.999679229993</v>
      </c>
      <c r="P58" s="13">
        <f>SUM(P35:P57)</f>
        <v>25741.811417020002</v>
      </c>
      <c r="Q58" s="14">
        <f t="shared" si="7"/>
        <v>66703.81109624999</v>
      </c>
    </row>
    <row r="59" spans="1:17" ht="12.75">
      <c r="A59" s="7" t="s">
        <v>68</v>
      </c>
      <c r="B59" s="8">
        <v>3467.732640306667</v>
      </c>
      <c r="C59" s="8">
        <v>3342.7085498133333</v>
      </c>
      <c r="D59" s="8">
        <v>3144.93085437</v>
      </c>
      <c r="E59" s="9">
        <f t="shared" si="4"/>
        <v>9955.37204449</v>
      </c>
      <c r="F59" s="8">
        <v>3265.697023546667</v>
      </c>
      <c r="G59" s="8">
        <v>3353.2642062</v>
      </c>
      <c r="H59" s="8">
        <v>3183.767622866667</v>
      </c>
      <c r="I59" s="9">
        <f t="shared" si="5"/>
        <v>9802.728852613334</v>
      </c>
      <c r="J59" s="8">
        <v>3440.4044618233333</v>
      </c>
      <c r="K59" s="8">
        <v>3424.49442295</v>
      </c>
      <c r="L59" s="8">
        <v>3410.6076527299997</v>
      </c>
      <c r="M59" s="9">
        <f t="shared" si="6"/>
        <v>10275.506537503334</v>
      </c>
      <c r="N59" s="8">
        <v>4425.2</v>
      </c>
      <c r="O59" s="8">
        <v>3395.0040767133332</v>
      </c>
      <c r="P59" s="8">
        <v>3215.886458296667</v>
      </c>
      <c r="Q59" s="9">
        <f t="shared" si="7"/>
        <v>11036.09053501</v>
      </c>
    </row>
    <row r="60" spans="1:17" ht="12.75">
      <c r="A60" s="15" t="s">
        <v>149</v>
      </c>
      <c r="B60" s="13">
        <f>B58-B59</f>
        <v>15107.266263703337</v>
      </c>
      <c r="C60" s="13">
        <f>C58-C59</f>
        <v>19607.184019516673</v>
      </c>
      <c r="D60" s="13">
        <f>D58-D59</f>
        <v>22044.474436989996</v>
      </c>
      <c r="E60" s="14">
        <f t="shared" si="4"/>
        <v>56758.92472021001</v>
      </c>
      <c r="F60" s="13">
        <f>F58-F59</f>
        <v>18628.687228183335</v>
      </c>
      <c r="G60" s="13">
        <f>G58-G59</f>
        <v>18804.676709959993</v>
      </c>
      <c r="H60" s="13">
        <f>H58-H59</f>
        <v>17251.312897543332</v>
      </c>
      <c r="I60" s="14">
        <f t="shared" si="5"/>
        <v>54684.67683568667</v>
      </c>
      <c r="J60" s="13">
        <f>J58-J59</f>
        <v>18184.19985701667</v>
      </c>
      <c r="K60" s="13">
        <f>K58-K59</f>
        <v>19011.786609259994</v>
      </c>
      <c r="L60" s="13">
        <f>L58-L59</f>
        <v>18653.879226670007</v>
      </c>
      <c r="M60" s="14">
        <f t="shared" si="6"/>
        <v>55849.86569294667</v>
      </c>
      <c r="N60" s="13">
        <f>N58-N59</f>
        <v>13040.799999999996</v>
      </c>
      <c r="O60" s="13">
        <f>O58-O59</f>
        <v>20100.99560251666</v>
      </c>
      <c r="P60" s="13">
        <f>P58-P59</f>
        <v>22525.924958723335</v>
      </c>
      <c r="Q60" s="14">
        <f t="shared" si="7"/>
        <v>55667.72056123999</v>
      </c>
    </row>
    <row r="61" spans="1:17" ht="12.75">
      <c r="A61" s="7" t="s">
        <v>66</v>
      </c>
      <c r="B61" s="8">
        <v>223.33075</v>
      </c>
      <c r="C61" s="8">
        <v>202.30685</v>
      </c>
      <c r="D61" s="8">
        <v>214.06235</v>
      </c>
      <c r="E61" s="9">
        <f>SUM(B61:D61)</f>
        <v>639.6999500000001</v>
      </c>
      <c r="F61" s="8">
        <v>194.413583</v>
      </c>
      <c r="G61" s="8">
        <v>218.466</v>
      </c>
      <c r="H61" s="8">
        <v>207.40277</v>
      </c>
      <c r="I61" s="9">
        <f>SUM(F61:H61)</f>
        <v>620.2823530000001</v>
      </c>
      <c r="J61" s="8">
        <v>217.40275</v>
      </c>
      <c r="K61" s="8">
        <v>224.597445</v>
      </c>
      <c r="L61" s="8">
        <v>195.86366</v>
      </c>
      <c r="M61" s="9">
        <f>SUM(J61:L61)</f>
        <v>637.863855</v>
      </c>
      <c r="N61" s="8"/>
      <c r="O61" s="8">
        <v>190.9603</v>
      </c>
      <c r="P61" s="8">
        <v>262.59159992</v>
      </c>
      <c r="Q61" s="9">
        <f>SUM(N61:P61)</f>
        <v>453.55189992</v>
      </c>
    </row>
    <row r="62" spans="1:17" ht="12.75">
      <c r="A62" s="7" t="s">
        <v>69</v>
      </c>
      <c r="B62" s="8">
        <v>223.33075</v>
      </c>
      <c r="C62" s="8">
        <v>202.30685</v>
      </c>
      <c r="D62" s="8">
        <v>214.06235</v>
      </c>
      <c r="E62" s="9">
        <f t="shared" si="4"/>
        <v>639.6999500000001</v>
      </c>
      <c r="F62" s="8">
        <v>7810.869421</v>
      </c>
      <c r="G62" s="8">
        <v>533.590631</v>
      </c>
      <c r="H62" s="8">
        <v>826.522069</v>
      </c>
      <c r="I62" s="9">
        <f>SUM(F62:H62)</f>
        <v>9170.982121000001</v>
      </c>
      <c r="J62" s="8">
        <v>199.163981</v>
      </c>
      <c r="K62" s="8">
        <v>1421.639289</v>
      </c>
      <c r="L62" s="8">
        <v>675.769548</v>
      </c>
      <c r="M62" s="9">
        <f>SUM(J62:L62)</f>
        <v>2296.5728179999996</v>
      </c>
      <c r="N62" s="8">
        <v>1278.9</v>
      </c>
      <c r="O62" s="8">
        <v>159.433147</v>
      </c>
      <c r="P62" s="8">
        <v>381.294091</v>
      </c>
      <c r="Q62" s="9">
        <f>SUM(N62:P62)</f>
        <v>1819.627238</v>
      </c>
    </row>
    <row r="63" spans="1:17" ht="12.75">
      <c r="A63" s="7" t="s">
        <v>70</v>
      </c>
      <c r="B63" s="8">
        <v>962.606941</v>
      </c>
      <c r="C63" s="8">
        <v>390.823594</v>
      </c>
      <c r="D63" s="8">
        <v>1016.207291</v>
      </c>
      <c r="E63" s="9">
        <f t="shared" si="4"/>
        <v>2369.637826</v>
      </c>
      <c r="F63" s="8">
        <f>F62</f>
        <v>7810.869421</v>
      </c>
      <c r="G63" s="8">
        <f>G62</f>
        <v>533.590631</v>
      </c>
      <c r="H63" s="8">
        <f>H62</f>
        <v>826.522069</v>
      </c>
      <c r="I63" s="9">
        <f>SUM(F63:H63)</f>
        <v>9170.982121000001</v>
      </c>
      <c r="J63" s="8">
        <f>J62</f>
        <v>199.163981</v>
      </c>
      <c r="K63" s="8">
        <f>K62</f>
        <v>1421.639289</v>
      </c>
      <c r="L63" s="8">
        <f>L62</f>
        <v>675.769548</v>
      </c>
      <c r="M63" s="9">
        <f>SUM(J63:L63)</f>
        <v>2296.5728179999996</v>
      </c>
      <c r="N63" s="8">
        <f>N62</f>
        <v>1278.9</v>
      </c>
      <c r="O63" s="8">
        <f>O62</f>
        <v>159.433147</v>
      </c>
      <c r="P63" s="8">
        <f>P62</f>
        <v>381.294091</v>
      </c>
      <c r="Q63" s="9">
        <f>SUM(N63:P63)</f>
        <v>1819.627238</v>
      </c>
    </row>
    <row r="64" spans="1:17" ht="12.75">
      <c r="A64" s="15" t="s">
        <v>17</v>
      </c>
      <c r="B64" s="13">
        <f>B60+B61-B62+B63</f>
        <v>16069.873204703337</v>
      </c>
      <c r="C64" s="13">
        <f>C60+C61-C62+C63</f>
        <v>19998.007613516675</v>
      </c>
      <c r="D64" s="13">
        <f>D60+D61-D62+D63</f>
        <v>23060.681727989995</v>
      </c>
      <c r="E64" s="14">
        <f t="shared" si="4"/>
        <v>59128.562546210014</v>
      </c>
      <c r="F64" s="13">
        <f>F60+F62</f>
        <v>26439.556649183334</v>
      </c>
      <c r="G64" s="13">
        <f>G60+G62</f>
        <v>19338.267340959992</v>
      </c>
      <c r="H64" s="13">
        <f>H60+H62</f>
        <v>18077.83496654333</v>
      </c>
      <c r="I64" s="14">
        <f>SUM(F64:H64)</f>
        <v>63855.65895668666</v>
      </c>
      <c r="J64" s="13">
        <f>J60+J62</f>
        <v>18383.36383801667</v>
      </c>
      <c r="K64" s="13">
        <f>K60+K62</f>
        <v>20433.425898259993</v>
      </c>
      <c r="L64" s="13">
        <f>L60+L62</f>
        <v>19329.648774670008</v>
      </c>
      <c r="M64" s="14">
        <f>SUM(J64:L64)</f>
        <v>58146.438510946675</v>
      </c>
      <c r="N64" s="13">
        <f>N60+N62</f>
        <v>14319.699999999995</v>
      </c>
      <c r="O64" s="13">
        <f>O60+O62</f>
        <v>20260.42874951666</v>
      </c>
      <c r="P64" s="13">
        <f>P60+P62</f>
        <v>22907.219049723335</v>
      </c>
      <c r="Q64" s="14">
        <f>SUM(N64:P64)</f>
        <v>57487.347799239986</v>
      </c>
    </row>
    <row r="65" spans="1:9" ht="14.25">
      <c r="A65" s="20" t="s">
        <v>126</v>
      </c>
      <c r="B65" s="11"/>
      <c r="C65" s="11"/>
      <c r="D65" s="11"/>
      <c r="E65" s="12"/>
      <c r="F65" s="11"/>
      <c r="G65" s="11"/>
      <c r="H65" s="11"/>
      <c r="I65" s="11"/>
    </row>
    <row r="66" spans="1:9" ht="12.75">
      <c r="A66" s="10"/>
      <c r="B66" s="11"/>
      <c r="C66" s="11"/>
      <c r="D66" s="11"/>
      <c r="E66" s="12"/>
      <c r="F66" s="11"/>
      <c r="G66" s="11"/>
      <c r="H66" s="11"/>
      <c r="I66" s="12"/>
    </row>
    <row r="67" spans="1:17" ht="15.75">
      <c r="A67" s="16" t="s">
        <v>134</v>
      </c>
      <c r="F67" s="1"/>
      <c r="G67" s="1"/>
      <c r="H67" s="1"/>
      <c r="M67" s="22" t="s">
        <v>151</v>
      </c>
      <c r="Q67" s="22" t="s">
        <v>151</v>
      </c>
    </row>
    <row r="68" spans="1:17" ht="12.75">
      <c r="A68" s="36" t="s">
        <v>105</v>
      </c>
      <c r="B68" s="35" t="s">
        <v>127</v>
      </c>
      <c r="C68" s="35"/>
      <c r="D68" s="35"/>
      <c r="E68" s="35"/>
      <c r="F68" s="35" t="s">
        <v>136</v>
      </c>
      <c r="G68" s="35"/>
      <c r="H68" s="35"/>
      <c r="I68" s="35"/>
      <c r="J68" s="35" t="s">
        <v>140</v>
      </c>
      <c r="K68" s="35"/>
      <c r="L68" s="35"/>
      <c r="M68" s="35"/>
      <c r="N68" s="35" t="s">
        <v>152</v>
      </c>
      <c r="O68" s="35"/>
      <c r="P68" s="35"/>
      <c r="Q68" s="35"/>
    </row>
    <row r="69" spans="1:17" ht="12.75">
      <c r="A69" s="36"/>
      <c r="B69" s="4" t="s">
        <v>94</v>
      </c>
      <c r="C69" s="4" t="s">
        <v>98</v>
      </c>
      <c r="D69" s="4" t="s">
        <v>99</v>
      </c>
      <c r="E69" s="4" t="s">
        <v>100</v>
      </c>
      <c r="F69" s="4" t="s">
        <v>137</v>
      </c>
      <c r="G69" s="4" t="s">
        <v>138</v>
      </c>
      <c r="H69" s="4" t="s">
        <v>139</v>
      </c>
      <c r="I69" s="4" t="s">
        <v>100</v>
      </c>
      <c r="J69" s="4" t="s">
        <v>141</v>
      </c>
      <c r="K69" s="4" t="s">
        <v>142</v>
      </c>
      <c r="L69" s="4" t="s">
        <v>143</v>
      </c>
      <c r="M69" s="4" t="s">
        <v>100</v>
      </c>
      <c r="N69" s="4" t="s">
        <v>153</v>
      </c>
      <c r="O69" s="4" t="s">
        <v>154</v>
      </c>
      <c r="P69" s="4" t="s">
        <v>155</v>
      </c>
      <c r="Q69" s="4" t="s">
        <v>100</v>
      </c>
    </row>
    <row r="70" spans="1:17" ht="12.75">
      <c r="A70" s="7" t="s">
        <v>86</v>
      </c>
      <c r="B70" s="8">
        <v>130325.07489530001</v>
      </c>
      <c r="C70" s="8">
        <v>103631.07387678999</v>
      </c>
      <c r="D70" s="8">
        <v>116410.14368860997</v>
      </c>
      <c r="E70" s="9">
        <f aca="true" t="shared" si="8" ref="E70:E99">SUM(B70:D70)</f>
        <v>350366.2924607</v>
      </c>
      <c r="F70" s="8">
        <v>128601.72891530998</v>
      </c>
      <c r="G70" s="8">
        <v>109807.12183756</v>
      </c>
      <c r="H70" s="8">
        <v>126632.19646670001</v>
      </c>
      <c r="I70" s="9">
        <f aca="true" t="shared" si="9" ref="I70:I99">SUM(F70:H70)</f>
        <v>365041.04721956997</v>
      </c>
      <c r="J70" s="8">
        <v>124861.49812563</v>
      </c>
      <c r="K70" s="8">
        <v>108019.31784549</v>
      </c>
      <c r="L70" s="8">
        <v>134115.63115626</v>
      </c>
      <c r="M70" s="9">
        <f aca="true" t="shared" si="10" ref="M70:M99">SUM(J70:L70)</f>
        <v>366996.44712738</v>
      </c>
      <c r="N70" s="8">
        <v>117301.79655640002</v>
      </c>
      <c r="O70" s="8">
        <v>128354.05555644</v>
      </c>
      <c r="P70" s="8">
        <v>117884.51297747</v>
      </c>
      <c r="Q70" s="9">
        <f aca="true" t="shared" si="11" ref="Q70:Q99">SUM(N70:P70)</f>
        <v>363540.36509031</v>
      </c>
    </row>
    <row r="71" spans="1:17" ht="12.75">
      <c r="A71" s="7" t="s">
        <v>87</v>
      </c>
      <c r="B71" s="8">
        <v>5812.572004969999</v>
      </c>
      <c r="C71" s="8">
        <v>4361.265133180001</v>
      </c>
      <c r="D71" s="8">
        <v>5314.62275803</v>
      </c>
      <c r="E71" s="9">
        <f t="shared" si="8"/>
        <v>15488.45989618</v>
      </c>
      <c r="F71" s="8">
        <v>5093.86173784</v>
      </c>
      <c r="G71" s="8">
        <v>5867.8056454</v>
      </c>
      <c r="H71" s="8">
        <v>5396.012305399999</v>
      </c>
      <c r="I71" s="9">
        <f t="shared" si="9"/>
        <v>16357.67968864</v>
      </c>
      <c r="J71" s="8">
        <v>5348.60244705</v>
      </c>
      <c r="K71" s="8">
        <v>4526.91884089</v>
      </c>
      <c r="L71" s="8">
        <v>5630.27712604</v>
      </c>
      <c r="M71" s="9">
        <f t="shared" si="10"/>
        <v>15505.79841398</v>
      </c>
      <c r="N71" s="8">
        <v>4897.474662399999</v>
      </c>
      <c r="O71" s="8">
        <v>5331.0279588700005</v>
      </c>
      <c r="P71" s="8">
        <v>6833.555996620001</v>
      </c>
      <c r="Q71" s="9">
        <f t="shared" si="11"/>
        <v>17062.05861789</v>
      </c>
    </row>
    <row r="72" spans="1:17" ht="12.75">
      <c r="A72" s="7" t="s">
        <v>22</v>
      </c>
      <c r="B72" s="8">
        <v>2913.1644704899995</v>
      </c>
      <c r="C72" s="8">
        <v>2594.30320056</v>
      </c>
      <c r="D72" s="8">
        <v>3336.258981</v>
      </c>
      <c r="E72" s="9">
        <f t="shared" si="8"/>
        <v>8843.726652049998</v>
      </c>
      <c r="F72" s="8">
        <v>2692.79370568</v>
      </c>
      <c r="G72" s="8">
        <v>3563.410744</v>
      </c>
      <c r="H72" s="8">
        <v>3484.4947070000003</v>
      </c>
      <c r="I72" s="9">
        <f t="shared" si="9"/>
        <v>9740.69915668</v>
      </c>
      <c r="J72" s="8">
        <v>2502.29236153</v>
      </c>
      <c r="K72" s="8">
        <v>2707.8491412</v>
      </c>
      <c r="L72" s="8">
        <v>3114.2600808</v>
      </c>
      <c r="M72" s="9">
        <f t="shared" si="10"/>
        <v>8324.40158353</v>
      </c>
      <c r="N72" s="8">
        <v>2847.1978916</v>
      </c>
      <c r="O72" s="8">
        <v>3037.2690146</v>
      </c>
      <c r="P72" s="8">
        <v>2593.5050982000002</v>
      </c>
      <c r="Q72" s="9">
        <f t="shared" si="11"/>
        <v>8477.972004399999</v>
      </c>
    </row>
    <row r="73" spans="1:17" ht="12.75">
      <c r="A73" s="7" t="s">
        <v>23</v>
      </c>
      <c r="B73" s="8">
        <v>9.11014779</v>
      </c>
      <c r="C73" s="8">
        <v>11.74162</v>
      </c>
      <c r="D73" s="8">
        <v>11.9738875</v>
      </c>
      <c r="E73" s="9">
        <f t="shared" si="8"/>
        <v>32.82565529</v>
      </c>
      <c r="F73" s="8">
        <v>14.56244</v>
      </c>
      <c r="G73" s="8">
        <v>3.166297</v>
      </c>
      <c r="H73" s="8">
        <v>10.165075</v>
      </c>
      <c r="I73" s="9">
        <f t="shared" si="9"/>
        <v>27.893812000000004</v>
      </c>
      <c r="J73" s="8">
        <v>10.200144199999999</v>
      </c>
      <c r="K73" s="8">
        <v>11.91913</v>
      </c>
      <c r="L73" s="8">
        <v>20.593426</v>
      </c>
      <c r="M73" s="9">
        <f t="shared" si="10"/>
        <v>42.7127002</v>
      </c>
      <c r="N73" s="8">
        <v>4.060145</v>
      </c>
      <c r="O73" s="8">
        <v>37.480648</v>
      </c>
      <c r="P73" s="8">
        <v>16.669605</v>
      </c>
      <c r="Q73" s="9">
        <f t="shared" si="11"/>
        <v>58.210398</v>
      </c>
    </row>
    <row r="74" spans="1:17" ht="12.75">
      <c r="A74" s="7" t="s">
        <v>24</v>
      </c>
      <c r="B74" s="8">
        <v>8.974616</v>
      </c>
      <c r="C74" s="8">
        <v>8.656382</v>
      </c>
      <c r="D74" s="8">
        <v>10.754826</v>
      </c>
      <c r="E74" s="9">
        <f t="shared" si="8"/>
        <v>28.385824</v>
      </c>
      <c r="F74" s="8">
        <v>16.659309</v>
      </c>
      <c r="G74" s="8">
        <v>2.90513</v>
      </c>
      <c r="H74" s="8">
        <v>3.023249</v>
      </c>
      <c r="I74" s="9">
        <f t="shared" si="9"/>
        <v>22.587688</v>
      </c>
      <c r="J74" s="8">
        <v>3.630707</v>
      </c>
      <c r="K74" s="8">
        <v>6.007823</v>
      </c>
      <c r="L74" s="8">
        <v>6.759296</v>
      </c>
      <c r="M74" s="9">
        <f t="shared" si="10"/>
        <v>16.397826</v>
      </c>
      <c r="N74" s="8">
        <v>7.046466</v>
      </c>
      <c r="O74" s="8">
        <v>4.590837</v>
      </c>
      <c r="P74" s="8">
        <v>12.14858</v>
      </c>
      <c r="Q74" s="9">
        <f t="shared" si="11"/>
        <v>23.785883</v>
      </c>
    </row>
    <row r="75" spans="1:17" ht="12.75">
      <c r="A75" s="7" t="s">
        <v>25</v>
      </c>
      <c r="B75" s="8">
        <v>6.542926</v>
      </c>
      <c r="C75" s="8">
        <v>7.51716</v>
      </c>
      <c r="D75" s="8">
        <v>12.44902</v>
      </c>
      <c r="E75" s="9">
        <f t="shared" si="8"/>
        <v>26.509106</v>
      </c>
      <c r="F75" s="8">
        <v>19.259832</v>
      </c>
      <c r="G75" s="8">
        <v>6.157921</v>
      </c>
      <c r="H75" s="8">
        <v>7.227016</v>
      </c>
      <c r="I75" s="9">
        <f t="shared" si="9"/>
        <v>32.644769</v>
      </c>
      <c r="J75" s="8">
        <v>0</v>
      </c>
      <c r="K75" s="8">
        <v>11.584943</v>
      </c>
      <c r="L75" s="8">
        <v>12.839343</v>
      </c>
      <c r="M75" s="9">
        <f t="shared" si="10"/>
        <v>24.424286000000002</v>
      </c>
      <c r="N75" s="8">
        <v>6.614278</v>
      </c>
      <c r="O75" s="8">
        <v>2.9996876</v>
      </c>
      <c r="P75" s="8">
        <v>17.143814</v>
      </c>
      <c r="Q75" s="9">
        <f t="shared" si="11"/>
        <v>26.7577796</v>
      </c>
    </row>
    <row r="76" spans="1:17" ht="12.75">
      <c r="A76" s="7" t="s">
        <v>26</v>
      </c>
      <c r="B76" s="8">
        <v>542.5923795900001</v>
      </c>
      <c r="C76" s="8">
        <v>527.53532633</v>
      </c>
      <c r="D76" s="8">
        <v>638.3501158199999</v>
      </c>
      <c r="E76" s="9">
        <f t="shared" si="8"/>
        <v>1708.47782174</v>
      </c>
      <c r="F76" s="8">
        <v>629.029154856</v>
      </c>
      <c r="G76" s="8">
        <v>528.87839871</v>
      </c>
      <c r="H76" s="8">
        <v>646.92288257</v>
      </c>
      <c r="I76" s="9">
        <f t="shared" si="9"/>
        <v>1804.830436136</v>
      </c>
      <c r="J76" s="8">
        <v>599.75498523</v>
      </c>
      <c r="K76" s="8">
        <v>569.38067165</v>
      </c>
      <c r="L76" s="8">
        <v>549.91131941</v>
      </c>
      <c r="M76" s="9">
        <f t="shared" si="10"/>
        <v>1719.04697629</v>
      </c>
      <c r="N76" s="8">
        <v>405.45250869000006</v>
      </c>
      <c r="O76" s="8">
        <v>483.49915212</v>
      </c>
      <c r="P76" s="8">
        <v>525.6481591600001</v>
      </c>
      <c r="Q76" s="9">
        <f t="shared" si="11"/>
        <v>1414.5998199700002</v>
      </c>
    </row>
    <row r="77" spans="1:17" ht="12.75">
      <c r="A77" s="7" t="s">
        <v>27</v>
      </c>
      <c r="B77" s="8">
        <v>106.90884543</v>
      </c>
      <c r="C77" s="8">
        <v>142.7653907</v>
      </c>
      <c r="D77" s="8">
        <v>118.39815249999997</v>
      </c>
      <c r="E77" s="9">
        <f t="shared" si="8"/>
        <v>368.07238863</v>
      </c>
      <c r="F77" s="8">
        <v>175.5741735</v>
      </c>
      <c r="G77" s="8">
        <v>167.0772851</v>
      </c>
      <c r="H77" s="8">
        <v>90.88997567999998</v>
      </c>
      <c r="I77" s="9">
        <f t="shared" si="9"/>
        <v>433.54143428</v>
      </c>
      <c r="J77" s="8">
        <v>71.8234432</v>
      </c>
      <c r="K77" s="8">
        <v>67.60647700999999</v>
      </c>
      <c r="L77" s="8">
        <v>49.98399740000001</v>
      </c>
      <c r="M77" s="9">
        <f t="shared" si="10"/>
        <v>189.41391761</v>
      </c>
      <c r="N77" s="8">
        <v>151.31881470000002</v>
      </c>
      <c r="O77" s="8">
        <v>141.20513010000002</v>
      </c>
      <c r="P77" s="8">
        <v>136.74361930000003</v>
      </c>
      <c r="Q77" s="9">
        <f t="shared" si="11"/>
        <v>429.2675641000001</v>
      </c>
    </row>
    <row r="78" spans="1:17" ht="12.75">
      <c r="A78" s="7" t="s">
        <v>28</v>
      </c>
      <c r="B78" s="8">
        <v>1792.8897627999997</v>
      </c>
      <c r="C78" s="8">
        <v>1563.5411784</v>
      </c>
      <c r="D78" s="8">
        <v>2171.01323844</v>
      </c>
      <c r="E78" s="9">
        <f t="shared" si="8"/>
        <v>5527.44417964</v>
      </c>
      <c r="F78" s="8">
        <v>1967.5235519200003</v>
      </c>
      <c r="G78" s="8">
        <v>1777.55223652</v>
      </c>
      <c r="H78" s="8">
        <v>2558.5014404</v>
      </c>
      <c r="I78" s="9">
        <f t="shared" si="9"/>
        <v>6303.57722884</v>
      </c>
      <c r="J78" s="8">
        <v>2611.45566345</v>
      </c>
      <c r="K78" s="8">
        <v>2276.1636044999996</v>
      </c>
      <c r="L78" s="8">
        <v>2447.81763625</v>
      </c>
      <c r="M78" s="9">
        <f t="shared" si="10"/>
        <v>7335.4369042</v>
      </c>
      <c r="N78" s="8">
        <v>2008.4494477600003</v>
      </c>
      <c r="O78" s="8">
        <v>2492.38581865</v>
      </c>
      <c r="P78" s="8">
        <v>3052.6084056500003</v>
      </c>
      <c r="Q78" s="9">
        <f t="shared" si="11"/>
        <v>7553.443672060001</v>
      </c>
    </row>
    <row r="79" spans="1:17" ht="12.75">
      <c r="A79" s="7" t="s">
        <v>29</v>
      </c>
      <c r="B79" s="8">
        <v>3.024284</v>
      </c>
      <c r="C79" s="8">
        <v>2.236049</v>
      </c>
      <c r="D79" s="8">
        <v>4.658669</v>
      </c>
      <c r="E79" s="9">
        <f t="shared" si="8"/>
        <v>9.919001999999999</v>
      </c>
      <c r="F79" s="8">
        <v>4.895285</v>
      </c>
      <c r="G79" s="8">
        <v>5.659824</v>
      </c>
      <c r="H79" s="8">
        <v>2.915006</v>
      </c>
      <c r="I79" s="9">
        <f t="shared" si="9"/>
        <v>13.470115000000002</v>
      </c>
      <c r="J79" s="8">
        <v>4.946712</v>
      </c>
      <c r="K79" s="8">
        <v>12.389512</v>
      </c>
      <c r="L79" s="8">
        <v>7.164243</v>
      </c>
      <c r="M79" s="9">
        <f t="shared" si="10"/>
        <v>24.500467</v>
      </c>
      <c r="N79" s="8">
        <v>6.998041</v>
      </c>
      <c r="O79" s="8">
        <v>5.663</v>
      </c>
      <c r="P79" s="8">
        <v>7.26925</v>
      </c>
      <c r="Q79" s="9">
        <f t="shared" si="11"/>
        <v>19.930291</v>
      </c>
    </row>
    <row r="80" spans="1:17" ht="12.75">
      <c r="A80" s="7" t="s">
        <v>30</v>
      </c>
      <c r="B80" s="8">
        <v>4079.79151</v>
      </c>
      <c r="C80" s="8">
        <v>3372.94496</v>
      </c>
      <c r="D80" s="8">
        <v>9500.551832180001</v>
      </c>
      <c r="E80" s="9">
        <f t="shared" si="8"/>
        <v>16953.28830218</v>
      </c>
      <c r="F80" s="8">
        <v>4357.446747</v>
      </c>
      <c r="G80" s="8">
        <v>3859.70466234</v>
      </c>
      <c r="H80" s="8">
        <v>3949.021733</v>
      </c>
      <c r="I80" s="9">
        <f t="shared" si="9"/>
        <v>12166.17314234</v>
      </c>
      <c r="J80" s="8">
        <v>4245.93735</v>
      </c>
      <c r="K80" s="8">
        <v>6008.284462399999</v>
      </c>
      <c r="L80" s="8">
        <v>2947.656449</v>
      </c>
      <c r="M80" s="9">
        <f t="shared" si="10"/>
        <v>13201.8782614</v>
      </c>
      <c r="N80" s="8">
        <v>5624.02590478</v>
      </c>
      <c r="O80" s="8">
        <v>3615.0634692</v>
      </c>
      <c r="P80" s="8">
        <v>7048.492018279999</v>
      </c>
      <c r="Q80" s="9">
        <f t="shared" si="11"/>
        <v>16287.58139226</v>
      </c>
    </row>
    <row r="81" spans="1:17" ht="12.75">
      <c r="A81" s="7" t="s">
        <v>31</v>
      </c>
      <c r="B81" s="8">
        <v>1267.13553809</v>
      </c>
      <c r="C81" s="8">
        <v>1366.3151310100002</v>
      </c>
      <c r="D81" s="8">
        <v>1684.9907118400004</v>
      </c>
      <c r="E81" s="9">
        <f t="shared" si="8"/>
        <v>4318.44138094</v>
      </c>
      <c r="F81" s="8">
        <v>2127.8206333299995</v>
      </c>
      <c r="G81" s="8">
        <v>2563.1025108</v>
      </c>
      <c r="H81" s="8">
        <v>3010.3909109700003</v>
      </c>
      <c r="I81" s="9">
        <f t="shared" si="9"/>
        <v>7701.3140551</v>
      </c>
      <c r="J81" s="8">
        <v>1806.35202621</v>
      </c>
      <c r="K81" s="8">
        <v>1413.44867019</v>
      </c>
      <c r="L81" s="8">
        <v>2241.72017786</v>
      </c>
      <c r="M81" s="9">
        <f t="shared" si="10"/>
        <v>5461.520874260001</v>
      </c>
      <c r="N81" s="8">
        <v>1589.2324604100002</v>
      </c>
      <c r="O81" s="8">
        <v>2426.46868392</v>
      </c>
      <c r="P81" s="8">
        <v>2057.51951393</v>
      </c>
      <c r="Q81" s="9">
        <f t="shared" si="11"/>
        <v>6073.220658259999</v>
      </c>
    </row>
    <row r="82" spans="1:17" ht="12.75">
      <c r="A82" s="7" t="s">
        <v>32</v>
      </c>
      <c r="B82" s="8">
        <v>41.037637</v>
      </c>
      <c r="C82" s="8">
        <v>36.290155</v>
      </c>
      <c r="D82" s="8">
        <v>45.903471599999996</v>
      </c>
      <c r="E82" s="9">
        <f t="shared" si="8"/>
        <v>123.23126359999998</v>
      </c>
      <c r="F82" s="8">
        <v>40.10756898</v>
      </c>
      <c r="G82" s="8">
        <v>43.18722819</v>
      </c>
      <c r="H82" s="8">
        <v>52.16347</v>
      </c>
      <c r="I82" s="9">
        <f t="shared" si="9"/>
        <v>135.45826717</v>
      </c>
      <c r="J82" s="8">
        <v>35.066707380000004</v>
      </c>
      <c r="K82" s="8">
        <v>44.591737480000006</v>
      </c>
      <c r="L82" s="8">
        <v>25.697819</v>
      </c>
      <c r="M82" s="9">
        <f t="shared" si="10"/>
        <v>105.35626386</v>
      </c>
      <c r="N82" s="8">
        <v>40.6306</v>
      </c>
      <c r="O82" s="8">
        <v>38.716718</v>
      </c>
      <c r="P82" s="8">
        <v>36.2347064</v>
      </c>
      <c r="Q82" s="9">
        <f t="shared" si="11"/>
        <v>115.5820244</v>
      </c>
    </row>
    <row r="83" spans="1:17" ht="12.75">
      <c r="A83" s="7" t="s">
        <v>33</v>
      </c>
      <c r="B83" s="8">
        <v>41.3731461</v>
      </c>
      <c r="C83" s="8">
        <v>28.3363344</v>
      </c>
      <c r="D83" s="8">
        <v>57.4979514</v>
      </c>
      <c r="E83" s="9">
        <f t="shared" si="8"/>
        <v>127.20743189999999</v>
      </c>
      <c r="F83" s="8">
        <v>66.5749861</v>
      </c>
      <c r="G83" s="8">
        <v>70.3674386</v>
      </c>
      <c r="H83" s="8">
        <v>51.5895584</v>
      </c>
      <c r="I83" s="9">
        <f t="shared" si="9"/>
        <v>188.5319831</v>
      </c>
      <c r="J83" s="8">
        <v>4465.1892632</v>
      </c>
      <c r="K83" s="8">
        <v>1222.470199</v>
      </c>
      <c r="L83" s="8">
        <v>83.5050466</v>
      </c>
      <c r="M83" s="9">
        <f t="shared" si="10"/>
        <v>5771.1645088000005</v>
      </c>
      <c r="N83" s="8">
        <v>42.03247</v>
      </c>
      <c r="O83" s="8">
        <v>67.9739613</v>
      </c>
      <c r="P83" s="8">
        <v>148.653272</v>
      </c>
      <c r="Q83" s="9">
        <f t="shared" si="11"/>
        <v>258.6597033</v>
      </c>
    </row>
    <row r="84" spans="1:17" ht="12.75">
      <c r="A84" s="7" t="s">
        <v>34</v>
      </c>
      <c r="B84" s="8">
        <v>2980.1740536099996</v>
      </c>
      <c r="C84" s="8">
        <v>1867.9108598100001</v>
      </c>
      <c r="D84" s="8">
        <v>2626.74994681</v>
      </c>
      <c r="E84" s="9">
        <f t="shared" si="8"/>
        <v>7474.834860229999</v>
      </c>
      <c r="F84" s="8">
        <v>1734.58513789</v>
      </c>
      <c r="G84" s="8">
        <v>1162.1154916300002</v>
      </c>
      <c r="H84" s="8">
        <v>1802.0759594699998</v>
      </c>
      <c r="I84" s="9">
        <f t="shared" si="9"/>
        <v>4698.77658899</v>
      </c>
      <c r="J84" s="8">
        <v>1392.87233029</v>
      </c>
      <c r="K84" s="8">
        <v>1264.8135458900001</v>
      </c>
      <c r="L84" s="8">
        <v>1330.27548739</v>
      </c>
      <c r="M84" s="9">
        <f t="shared" si="10"/>
        <v>3987.9613635700007</v>
      </c>
      <c r="N84" s="8">
        <v>1523.57447685</v>
      </c>
      <c r="O84" s="8">
        <v>1389.5237753199997</v>
      </c>
      <c r="P84" s="8">
        <v>1570.3144260299996</v>
      </c>
      <c r="Q84" s="9">
        <f t="shared" si="11"/>
        <v>4483.412678199999</v>
      </c>
    </row>
    <row r="85" spans="1:17" ht="12.75">
      <c r="A85" s="7" t="s">
        <v>35</v>
      </c>
      <c r="B85" s="8">
        <v>3.918242</v>
      </c>
      <c r="C85" s="8">
        <v>0.880308</v>
      </c>
      <c r="D85" s="8">
        <v>4.933885</v>
      </c>
      <c r="E85" s="9">
        <f t="shared" si="8"/>
        <v>9.732434999999999</v>
      </c>
      <c r="F85" s="8">
        <v>3.844151</v>
      </c>
      <c r="G85" s="8">
        <v>0.241106</v>
      </c>
      <c r="H85" s="8">
        <v>1.23748</v>
      </c>
      <c r="I85" s="9">
        <f t="shared" si="9"/>
        <v>5.322737</v>
      </c>
      <c r="J85" s="8">
        <v>1.076203</v>
      </c>
      <c r="K85" s="8">
        <v>0.467145</v>
      </c>
      <c r="L85" s="8">
        <v>4.59655</v>
      </c>
      <c r="M85" s="9">
        <f t="shared" si="10"/>
        <v>6.139898</v>
      </c>
      <c r="N85" s="8">
        <v>0.593923</v>
      </c>
      <c r="O85" s="8">
        <v>1.033094</v>
      </c>
      <c r="P85" s="8">
        <v>5.965616</v>
      </c>
      <c r="Q85" s="9">
        <f t="shared" si="11"/>
        <v>7.592632999999999</v>
      </c>
    </row>
    <row r="86" spans="1:17" ht="12.75">
      <c r="A86" s="7" t="s">
        <v>36</v>
      </c>
      <c r="B86" s="8">
        <v>25.92619055</v>
      </c>
      <c r="C86" s="8">
        <v>18.986643899999997</v>
      </c>
      <c r="D86" s="8">
        <v>29.189146899999997</v>
      </c>
      <c r="E86" s="9">
        <f t="shared" si="8"/>
        <v>74.10198134999999</v>
      </c>
      <c r="F86" s="8">
        <v>29.328904100000003</v>
      </c>
      <c r="G86" s="8">
        <v>2.7780985</v>
      </c>
      <c r="H86" s="8">
        <v>12.969075</v>
      </c>
      <c r="I86" s="9">
        <f t="shared" si="9"/>
        <v>45.076077600000005</v>
      </c>
      <c r="J86" s="8">
        <v>66.564678</v>
      </c>
      <c r="K86" s="8">
        <v>127.328276</v>
      </c>
      <c r="L86" s="8">
        <v>98.19828340000001</v>
      </c>
      <c r="M86" s="9">
        <f t="shared" si="10"/>
        <v>292.0912374</v>
      </c>
      <c r="N86" s="8">
        <v>105.11094975</v>
      </c>
      <c r="O86" s="8">
        <v>143.41371886000002</v>
      </c>
      <c r="P86" s="8">
        <v>272.6263598</v>
      </c>
      <c r="Q86" s="9">
        <f t="shared" si="11"/>
        <v>521.15102841</v>
      </c>
    </row>
    <row r="87" spans="1:17" ht="12.75">
      <c r="A87" s="7" t="s">
        <v>37</v>
      </c>
      <c r="B87" s="8">
        <v>3.718546</v>
      </c>
      <c r="C87" s="8">
        <v>1.153989</v>
      </c>
      <c r="D87" s="8">
        <v>4.857896</v>
      </c>
      <c r="E87" s="9">
        <f t="shared" si="8"/>
        <v>9.730431</v>
      </c>
      <c r="F87" s="8">
        <v>0</v>
      </c>
      <c r="G87" s="8">
        <v>0.94818618</v>
      </c>
      <c r="H87" s="8">
        <v>0.85383618</v>
      </c>
      <c r="I87" s="9">
        <f t="shared" si="9"/>
        <v>1.80202236</v>
      </c>
      <c r="J87" s="8">
        <v>0.462112</v>
      </c>
      <c r="K87" s="8">
        <v>0.15</v>
      </c>
      <c r="L87" s="8">
        <v>3.015516</v>
      </c>
      <c r="M87" s="9">
        <f t="shared" si="10"/>
        <v>3.6276279999999996</v>
      </c>
      <c r="N87" s="8">
        <v>16.01055</v>
      </c>
      <c r="O87" s="8">
        <v>0.3072</v>
      </c>
      <c r="P87" s="8">
        <v>1.3745560000000001</v>
      </c>
      <c r="Q87" s="9">
        <f t="shared" si="11"/>
        <v>17.692306000000002</v>
      </c>
    </row>
    <row r="88" spans="1:17" ht="12.75">
      <c r="A88" s="7" t="s">
        <v>38</v>
      </c>
      <c r="B88" s="8">
        <v>3.80625</v>
      </c>
      <c r="C88" s="8">
        <v>15.1143</v>
      </c>
      <c r="D88" s="8">
        <v>2.54875</v>
      </c>
      <c r="E88" s="9">
        <f t="shared" si="8"/>
        <v>21.469299999999997</v>
      </c>
      <c r="F88" s="8">
        <v>1.346112</v>
      </c>
      <c r="G88" s="8">
        <v>2.896131</v>
      </c>
      <c r="H88" s="8">
        <v>2.415</v>
      </c>
      <c r="I88" s="9">
        <f t="shared" si="9"/>
        <v>6.657243</v>
      </c>
      <c r="J88" s="8">
        <v>0.976786</v>
      </c>
      <c r="K88" s="8">
        <v>1.16975</v>
      </c>
      <c r="L88" s="8">
        <v>5.824187</v>
      </c>
      <c r="M88" s="9">
        <f t="shared" si="10"/>
        <v>7.9707230000000004</v>
      </c>
      <c r="N88" s="8">
        <v>3.308008</v>
      </c>
      <c r="O88" s="8">
        <v>9.657544</v>
      </c>
      <c r="P88" s="8">
        <v>5.511774</v>
      </c>
      <c r="Q88" s="9">
        <f t="shared" si="11"/>
        <v>18.477325999999998</v>
      </c>
    </row>
    <row r="89" spans="1:17" ht="12.75">
      <c r="A89" s="7" t="s">
        <v>39</v>
      </c>
      <c r="B89" s="8">
        <v>5028.408399010001</v>
      </c>
      <c r="C89" s="8">
        <v>5501.927569210001</v>
      </c>
      <c r="D89" s="8">
        <v>11107.200744259999</v>
      </c>
      <c r="E89" s="9">
        <f t="shared" si="8"/>
        <v>21637.536712480003</v>
      </c>
      <c r="F89" s="8">
        <v>4021.4778719899996</v>
      </c>
      <c r="G89" s="8">
        <v>5008.33549955</v>
      </c>
      <c r="H89" s="8">
        <v>5292.292804950001</v>
      </c>
      <c r="I89" s="9">
        <f t="shared" si="9"/>
        <v>14322.10617649</v>
      </c>
      <c r="J89" s="8">
        <v>4046.29331899</v>
      </c>
      <c r="K89" s="8">
        <v>3628.16326576</v>
      </c>
      <c r="L89" s="8">
        <v>3689.60557788</v>
      </c>
      <c r="M89" s="9">
        <f t="shared" si="10"/>
        <v>11364.06216263</v>
      </c>
      <c r="N89" s="8">
        <v>3419.2672338999996</v>
      </c>
      <c r="O89" s="8">
        <v>3901.3682524200003</v>
      </c>
      <c r="P89" s="8">
        <v>3894.7707703300002</v>
      </c>
      <c r="Q89" s="9">
        <f t="shared" si="11"/>
        <v>11215.40625665</v>
      </c>
    </row>
    <row r="90" spans="1:17" ht="12.75">
      <c r="A90" s="7" t="s">
        <v>40</v>
      </c>
      <c r="B90" s="8">
        <v>22.900219</v>
      </c>
      <c r="C90" s="8">
        <v>16.835164</v>
      </c>
      <c r="D90" s="8">
        <v>79.832154</v>
      </c>
      <c r="E90" s="9">
        <f t="shared" si="8"/>
        <v>119.567537</v>
      </c>
      <c r="F90" s="8">
        <v>25.783664</v>
      </c>
      <c r="G90" s="8">
        <v>25.787202</v>
      </c>
      <c r="H90" s="8">
        <v>28.567419</v>
      </c>
      <c r="I90" s="9">
        <f t="shared" si="9"/>
        <v>80.138285</v>
      </c>
      <c r="J90" s="8">
        <v>26.043992</v>
      </c>
      <c r="K90" s="8">
        <v>5.706984</v>
      </c>
      <c r="L90" s="8">
        <v>23.7784845</v>
      </c>
      <c r="M90" s="9">
        <f t="shared" si="10"/>
        <v>55.5294605</v>
      </c>
      <c r="N90" s="8">
        <v>25.4030642</v>
      </c>
      <c r="O90" s="8">
        <v>48.87032</v>
      </c>
      <c r="P90" s="8">
        <v>73.59887223999999</v>
      </c>
      <c r="Q90" s="9">
        <f t="shared" si="11"/>
        <v>147.87225644</v>
      </c>
    </row>
    <row r="91" spans="1:17" ht="12.75">
      <c r="A91" s="7" t="s">
        <v>41</v>
      </c>
      <c r="B91" s="8">
        <v>0</v>
      </c>
      <c r="C91" s="8">
        <v>0</v>
      </c>
      <c r="D91" s="8">
        <v>0</v>
      </c>
      <c r="E91" s="9">
        <f t="shared" si="8"/>
        <v>0</v>
      </c>
      <c r="F91" s="8">
        <v>0</v>
      </c>
      <c r="G91" s="8">
        <v>0</v>
      </c>
      <c r="H91" s="8">
        <v>0</v>
      </c>
      <c r="I91" s="9">
        <f t="shared" si="9"/>
        <v>0</v>
      </c>
      <c r="J91" s="8"/>
      <c r="K91" s="8">
        <v>0</v>
      </c>
      <c r="L91" s="8">
        <v>0</v>
      </c>
      <c r="M91" s="9">
        <f t="shared" si="10"/>
        <v>0</v>
      </c>
      <c r="N91" s="8">
        <v>0</v>
      </c>
      <c r="O91" s="8">
        <v>0</v>
      </c>
      <c r="P91" s="8">
        <v>0</v>
      </c>
      <c r="Q91" s="9">
        <f t="shared" si="11"/>
        <v>0</v>
      </c>
    </row>
    <row r="92" spans="1:17" ht="12.75">
      <c r="A92" s="15" t="s">
        <v>150</v>
      </c>
      <c r="B92" s="13">
        <f>SUM(B70:B91)</f>
        <v>155019.04406373005</v>
      </c>
      <c r="C92" s="13">
        <f>SUM(C70:C91)</f>
        <v>125077.33073129001</v>
      </c>
      <c r="D92" s="13">
        <f>SUM(D70:D91)</f>
        <v>153172.87982688996</v>
      </c>
      <c r="E92" s="13">
        <f>SUM(E70:E91)</f>
        <v>433269.25462191</v>
      </c>
      <c r="F92" s="13">
        <f>SUM(F70:F91)</f>
        <v>151624.203881496</v>
      </c>
      <c r="G92" s="13">
        <f>SUM(G70:G91)</f>
        <v>134469.19887408003</v>
      </c>
      <c r="H92" s="13">
        <f>SUM(H70:H91)</f>
        <v>153035.92537072004</v>
      </c>
      <c r="I92" s="14">
        <f t="shared" si="9"/>
        <v>439129.3281262961</v>
      </c>
      <c r="J92" s="13">
        <f>SUM(J70:J91)</f>
        <v>152101.03935636004</v>
      </c>
      <c r="K92" s="13">
        <f>SUM(K70:K91)</f>
        <v>131925.73202446</v>
      </c>
      <c r="L92" s="13">
        <f>SUM(L70:L91)</f>
        <v>156409.11120279002</v>
      </c>
      <c r="M92" s="14">
        <f t="shared" si="10"/>
        <v>440435.88258361013</v>
      </c>
      <c r="N92" s="13">
        <f>SUM(N70:N91)</f>
        <v>140025.59845244003</v>
      </c>
      <c r="O92" s="13">
        <f>SUM(O70:O91)</f>
        <v>151532.5735404</v>
      </c>
      <c r="P92" s="13">
        <f>SUM(P70:P91)</f>
        <v>146194.86739040999</v>
      </c>
      <c r="Q92" s="14">
        <f t="shared" si="11"/>
        <v>437753.03938325</v>
      </c>
    </row>
    <row r="93" spans="1:17" ht="12.75">
      <c r="A93" s="7" t="s">
        <v>88</v>
      </c>
      <c r="B93" s="8">
        <v>792.7</v>
      </c>
      <c r="C93" s="8">
        <v>792.7</v>
      </c>
      <c r="D93" s="8">
        <v>792.7</v>
      </c>
      <c r="E93" s="9">
        <f t="shared" si="8"/>
        <v>2378.1000000000004</v>
      </c>
      <c r="F93" s="8">
        <v>792.7</v>
      </c>
      <c r="G93" s="8">
        <v>792.7</v>
      </c>
      <c r="H93" s="8">
        <v>792.7</v>
      </c>
      <c r="I93" s="9">
        <f t="shared" si="9"/>
        <v>2378.1000000000004</v>
      </c>
      <c r="J93" s="8">
        <v>792.7</v>
      </c>
      <c r="K93" s="8">
        <v>792.7</v>
      </c>
      <c r="L93" s="8">
        <v>792.7</v>
      </c>
      <c r="M93" s="9">
        <f t="shared" si="10"/>
        <v>2378.1000000000004</v>
      </c>
      <c r="N93" s="8">
        <v>792.7</v>
      </c>
      <c r="O93" s="8">
        <v>792.7</v>
      </c>
      <c r="P93" s="8">
        <v>792.7</v>
      </c>
      <c r="Q93" s="9">
        <f t="shared" si="11"/>
        <v>2378.1000000000004</v>
      </c>
    </row>
    <row r="94" spans="1:17" ht="12.75">
      <c r="A94" s="15" t="s">
        <v>149</v>
      </c>
      <c r="B94" s="13">
        <f>B92-B93</f>
        <v>154226.34406373004</v>
      </c>
      <c r="C94" s="13">
        <f>C92-C93</f>
        <v>124284.63073129002</v>
      </c>
      <c r="D94" s="13">
        <f>D92-D93</f>
        <v>152380.17982688994</v>
      </c>
      <c r="E94" s="13">
        <f>E92-E93</f>
        <v>430891.15462191</v>
      </c>
      <c r="F94" s="13">
        <f>F92-F93</f>
        <v>150831.503881496</v>
      </c>
      <c r="G94" s="13">
        <f>G92-G93</f>
        <v>133676.49887408002</v>
      </c>
      <c r="H94" s="13">
        <f>H92-H93</f>
        <v>152243.22537072003</v>
      </c>
      <c r="I94" s="14">
        <f t="shared" si="9"/>
        <v>436751.2281262961</v>
      </c>
      <c r="J94" s="13">
        <f>J92-J93</f>
        <v>151308.33935636003</v>
      </c>
      <c r="K94" s="13">
        <f>K92-K93</f>
        <v>131133.03202446</v>
      </c>
      <c r="L94" s="13">
        <f>L92-L93</f>
        <v>155616.41120279</v>
      </c>
      <c r="M94" s="14">
        <f t="shared" si="10"/>
        <v>438057.78258361004</v>
      </c>
      <c r="N94" s="13">
        <f>N92-N93</f>
        <v>139232.89845244001</v>
      </c>
      <c r="O94" s="13">
        <f>O92-O93</f>
        <v>150739.87354039997</v>
      </c>
      <c r="P94" s="13">
        <f>P92-P93</f>
        <v>145402.16739040997</v>
      </c>
      <c r="Q94" s="14">
        <f t="shared" si="11"/>
        <v>435374.93938324996</v>
      </c>
    </row>
    <row r="95" spans="1:17" ht="12.75">
      <c r="A95" s="7" t="s">
        <v>84</v>
      </c>
      <c r="B95" s="8">
        <v>288.72473763</v>
      </c>
      <c r="C95" s="8">
        <v>289.81015584000005</v>
      </c>
      <c r="D95" s="8">
        <v>351.50787529999997</v>
      </c>
      <c r="E95" s="9">
        <f t="shared" si="8"/>
        <v>930.0427687700001</v>
      </c>
      <c r="F95" s="8">
        <v>303.07517008</v>
      </c>
      <c r="G95" s="8">
        <v>296.7571076400001</v>
      </c>
      <c r="H95" s="8">
        <v>378.70186284999994</v>
      </c>
      <c r="I95" s="9">
        <f t="shared" si="9"/>
        <v>978.5341405700001</v>
      </c>
      <c r="J95" s="8">
        <v>297.70537023</v>
      </c>
      <c r="K95" s="8">
        <v>250.66714951999998</v>
      </c>
      <c r="L95" s="8">
        <v>284.45761045999996</v>
      </c>
      <c r="M95" s="9">
        <f t="shared" si="10"/>
        <v>832.83013021</v>
      </c>
      <c r="N95" s="8">
        <v>257.76711323</v>
      </c>
      <c r="O95" s="8">
        <v>303.76960866999997</v>
      </c>
      <c r="P95" s="8">
        <v>65.07501841</v>
      </c>
      <c r="Q95" s="9">
        <f t="shared" si="11"/>
        <v>626.61174031</v>
      </c>
    </row>
    <row r="96" spans="1:17" ht="12.75">
      <c r="A96" s="7" t="s">
        <v>85</v>
      </c>
      <c r="B96" s="8">
        <v>5084.8789795699995</v>
      </c>
      <c r="C96" s="8">
        <v>4475.3432402299995</v>
      </c>
      <c r="D96" s="8">
        <v>4608.62157275</v>
      </c>
      <c r="E96" s="9">
        <f t="shared" si="8"/>
        <v>14168.843792549998</v>
      </c>
      <c r="F96" s="8">
        <v>3541.36715989</v>
      </c>
      <c r="G96" s="8">
        <v>4281.995030660001</v>
      </c>
      <c r="H96" s="8">
        <v>3771.83516216</v>
      </c>
      <c r="I96" s="9">
        <f t="shared" si="9"/>
        <v>11595.197352710002</v>
      </c>
      <c r="J96" s="8">
        <v>4100.68253221</v>
      </c>
      <c r="K96" s="8">
        <v>3441.8663445400002</v>
      </c>
      <c r="L96" s="8">
        <v>3854.43015561</v>
      </c>
      <c r="M96" s="9">
        <f t="shared" si="10"/>
        <v>11396.979032360001</v>
      </c>
      <c r="N96" s="8">
        <v>3335.95044351</v>
      </c>
      <c r="O96" s="8">
        <v>3392.4945250700002</v>
      </c>
      <c r="P96" s="8">
        <v>4308.90916499</v>
      </c>
      <c r="Q96" s="9">
        <f t="shared" si="11"/>
        <v>11037.35413357</v>
      </c>
    </row>
    <row r="97" spans="1:17" ht="12.75">
      <c r="A97" s="7" t="s">
        <v>122</v>
      </c>
      <c r="B97" s="8">
        <v>5373.6037172</v>
      </c>
      <c r="C97" s="8">
        <v>4765.15339607</v>
      </c>
      <c r="D97" s="8">
        <v>4960.12944805</v>
      </c>
      <c r="E97" s="9">
        <f t="shared" si="8"/>
        <v>15098.88656132</v>
      </c>
      <c r="F97" s="8">
        <v>3844.44232997</v>
      </c>
      <c r="G97" s="8">
        <v>4578.752138300001</v>
      </c>
      <c r="H97" s="8">
        <v>4150.5370250099995</v>
      </c>
      <c r="I97" s="9">
        <f t="shared" si="9"/>
        <v>12573.73149328</v>
      </c>
      <c r="J97" s="8">
        <v>4398.38790244</v>
      </c>
      <c r="K97" s="8">
        <v>3692.53349406</v>
      </c>
      <c r="L97" s="8">
        <v>4138.88776607</v>
      </c>
      <c r="M97" s="9">
        <f t="shared" si="10"/>
        <v>12229.80916257</v>
      </c>
      <c r="N97" s="8">
        <v>3593.71755674</v>
      </c>
      <c r="O97" s="8">
        <v>3696.26413374</v>
      </c>
      <c r="P97" s="8">
        <v>4373.9841834</v>
      </c>
      <c r="Q97" s="9">
        <f t="shared" si="11"/>
        <v>11663.965873879999</v>
      </c>
    </row>
    <row r="98" spans="1:17" ht="12.75">
      <c r="A98" s="7" t="s">
        <v>123</v>
      </c>
      <c r="B98" s="8">
        <v>1786.4322055999999</v>
      </c>
      <c r="C98" s="8">
        <v>1240.3140622</v>
      </c>
      <c r="D98" s="8">
        <v>1469.3935319000002</v>
      </c>
      <c r="E98" s="9">
        <f t="shared" si="8"/>
        <v>4496.1397997</v>
      </c>
      <c r="F98" s="8">
        <v>1015.394631</v>
      </c>
      <c r="G98" s="8">
        <v>1467.5943027</v>
      </c>
      <c r="H98" s="8">
        <v>1063.53065435</v>
      </c>
      <c r="I98" s="9">
        <f t="shared" si="9"/>
        <v>3546.51958805</v>
      </c>
      <c r="J98" s="8">
        <v>1422.4251134</v>
      </c>
      <c r="K98" s="8">
        <v>1968.0798928</v>
      </c>
      <c r="L98" s="8">
        <v>2164.637173</v>
      </c>
      <c r="M98" s="9">
        <f t="shared" si="10"/>
        <v>5555.1421792</v>
      </c>
      <c r="N98" s="8">
        <v>1664.8779863999998</v>
      </c>
      <c r="O98" s="8">
        <v>646.4733289</v>
      </c>
      <c r="P98" s="8">
        <v>1303.258841</v>
      </c>
      <c r="Q98" s="9">
        <f t="shared" si="11"/>
        <v>3614.6101563</v>
      </c>
    </row>
    <row r="99" spans="1:17" ht="12.75">
      <c r="A99" s="15" t="s">
        <v>17</v>
      </c>
      <c r="B99" s="13">
        <f>B94+B98</f>
        <v>156012.77626933003</v>
      </c>
      <c r="C99" s="13">
        <f>C94+C98</f>
        <v>125524.94479349002</v>
      </c>
      <c r="D99" s="13">
        <f>D94+D98</f>
        <v>153849.57335878993</v>
      </c>
      <c r="E99" s="13">
        <f>E94+E98</f>
        <v>435387.29442161</v>
      </c>
      <c r="F99" s="13">
        <f>F94+F98</f>
        <v>151846.898512496</v>
      </c>
      <c r="G99" s="13">
        <f>G94+G98</f>
        <v>135144.09317678</v>
      </c>
      <c r="H99" s="13">
        <f>H94+H98</f>
        <v>153306.75602507003</v>
      </c>
      <c r="I99" s="14">
        <f t="shared" si="9"/>
        <v>440297.74771434604</v>
      </c>
      <c r="J99" s="13">
        <f>J94+J98</f>
        <v>152730.76446976003</v>
      </c>
      <c r="K99" s="13">
        <f>K94+K98</f>
        <v>133101.11191726</v>
      </c>
      <c r="L99" s="13">
        <f>L94+L98</f>
        <v>157781.04837579</v>
      </c>
      <c r="M99" s="14">
        <f t="shared" si="10"/>
        <v>443612.92476281</v>
      </c>
      <c r="N99" s="13">
        <f>N94+N98</f>
        <v>140897.77643884002</v>
      </c>
      <c r="O99" s="13">
        <f>O94+O98</f>
        <v>151386.34686929997</v>
      </c>
      <c r="P99" s="13">
        <f>P94+P98</f>
        <v>146705.42623140998</v>
      </c>
      <c r="Q99" s="14">
        <f t="shared" si="11"/>
        <v>438989.54953955</v>
      </c>
    </row>
    <row r="100" spans="1:9" ht="14.25">
      <c r="A100" s="20" t="s">
        <v>126</v>
      </c>
      <c r="B100" s="11"/>
      <c r="C100" s="11"/>
      <c r="D100" s="11"/>
      <c r="E100" s="12"/>
      <c r="F100" s="11"/>
      <c r="G100" s="11"/>
      <c r="H100" s="11"/>
      <c r="I100" s="11"/>
    </row>
    <row r="101" spans="1:9" ht="12.75">
      <c r="A101" s="10"/>
      <c r="B101" s="11"/>
      <c r="C101" s="11"/>
      <c r="D101" s="11"/>
      <c r="E101" s="12"/>
      <c r="F101" s="11"/>
      <c r="G101" s="11"/>
      <c r="H101" s="11"/>
      <c r="I101" s="12"/>
    </row>
    <row r="102" spans="1:17" ht="15.75">
      <c r="A102" s="16" t="s">
        <v>135</v>
      </c>
      <c r="F102" s="1"/>
      <c r="G102" s="1"/>
      <c r="H102" s="1"/>
      <c r="M102" s="22" t="s">
        <v>151</v>
      </c>
      <c r="Q102" s="22" t="s">
        <v>151</v>
      </c>
    </row>
    <row r="103" spans="1:17" ht="12.75">
      <c r="A103" s="36" t="s">
        <v>105</v>
      </c>
      <c r="B103" s="35" t="s">
        <v>127</v>
      </c>
      <c r="C103" s="35"/>
      <c r="D103" s="35"/>
      <c r="E103" s="35"/>
      <c r="F103" s="35" t="s">
        <v>136</v>
      </c>
      <c r="G103" s="35"/>
      <c r="H103" s="35"/>
      <c r="I103" s="35"/>
      <c r="J103" s="35" t="s">
        <v>140</v>
      </c>
      <c r="K103" s="35"/>
      <c r="L103" s="35"/>
      <c r="M103" s="35"/>
      <c r="N103" s="35" t="s">
        <v>152</v>
      </c>
      <c r="O103" s="35"/>
      <c r="P103" s="35"/>
      <c r="Q103" s="35"/>
    </row>
    <row r="104" spans="1:17" ht="12.75">
      <c r="A104" s="36"/>
      <c r="B104" s="4" t="s">
        <v>94</v>
      </c>
      <c r="C104" s="4" t="s">
        <v>98</v>
      </c>
      <c r="D104" s="4" t="s">
        <v>99</v>
      </c>
      <c r="E104" s="4" t="s">
        <v>100</v>
      </c>
      <c r="F104" s="4" t="s">
        <v>137</v>
      </c>
      <c r="G104" s="4" t="s">
        <v>138</v>
      </c>
      <c r="H104" s="4" t="s">
        <v>139</v>
      </c>
      <c r="I104" s="4" t="s">
        <v>100</v>
      </c>
      <c r="J104" s="4" t="s">
        <v>141</v>
      </c>
      <c r="K104" s="4" t="s">
        <v>142</v>
      </c>
      <c r="L104" s="4" t="s">
        <v>143</v>
      </c>
      <c r="M104" s="4" t="s">
        <v>100</v>
      </c>
      <c r="N104" s="4" t="s">
        <v>153</v>
      </c>
      <c r="O104" s="4" t="s">
        <v>154</v>
      </c>
      <c r="P104" s="4" t="s">
        <v>155</v>
      </c>
      <c r="Q104" s="4" t="s">
        <v>100</v>
      </c>
    </row>
    <row r="105" spans="1:17" ht="12.75">
      <c r="A105" s="15" t="s">
        <v>150</v>
      </c>
      <c r="B105" s="13">
        <f>'TaxItem Data 08-09'!B135</f>
        <v>108657.68851854003</v>
      </c>
      <c r="C105" s="13">
        <f>'TaxItem Data 08-09'!C135</f>
        <v>120609.77682549001</v>
      </c>
      <c r="D105" s="13">
        <f>'TaxItem Data 08-09'!D135</f>
        <v>207931.84207101</v>
      </c>
      <c r="E105" s="14">
        <f>SUM(B105:D105)</f>
        <v>437199.3074150401</v>
      </c>
      <c r="F105" s="13">
        <f>'TaxItem Data 08-09'!F135</f>
        <v>130299.95284633998</v>
      </c>
      <c r="G105" s="13">
        <f>'TaxItem Data 08-09'!G135</f>
        <v>127662.78175762997</v>
      </c>
      <c r="H105" s="13">
        <f>'TaxItem Data 08-09'!H135</f>
        <v>188847.50823783</v>
      </c>
      <c r="I105" s="14">
        <f>SUM(F105:H105)</f>
        <v>446810.2428418</v>
      </c>
      <c r="J105" s="13">
        <f>'TaxItem Data 08-09'!J135</f>
        <v>123109.61253883</v>
      </c>
      <c r="K105" s="13">
        <f>'TaxItem Data 08-09'!K135</f>
        <v>105885.24600383002</v>
      </c>
      <c r="L105" s="13">
        <f>'TaxItem Data 08-09'!L135</f>
        <v>181024.59905997996</v>
      </c>
      <c r="M105" s="14">
        <f>SUM(J105:L105)</f>
        <v>410019.45760264</v>
      </c>
      <c r="N105" s="13">
        <f>'TaxItem Data 08-09'!N135</f>
        <v>113332.64588442999</v>
      </c>
      <c r="O105" s="13">
        <f>'TaxItem Data 08-09'!O135</f>
        <v>113349.70104607</v>
      </c>
      <c r="P105" s="13">
        <f>'TaxItem Data 08-09'!P135</f>
        <v>164636.21618206</v>
      </c>
      <c r="Q105" s="14">
        <f>SUM(N105:P105)</f>
        <v>391318.56311255996</v>
      </c>
    </row>
    <row r="106" spans="1:17" ht="12.75">
      <c r="A106" s="7" t="s">
        <v>88</v>
      </c>
      <c r="B106" s="8">
        <f>'TaxItem Data 08-09'!B136+'TaxItem Data 08-09'!B137</f>
        <v>5238.1</v>
      </c>
      <c r="C106" s="8">
        <f>'TaxItem Data 08-09'!C136+'TaxItem Data 08-09'!C137</f>
        <v>5238.1</v>
      </c>
      <c r="D106" s="8">
        <f>'TaxItem Data 08-09'!D136+'TaxItem Data 08-09'!D137</f>
        <v>5238.1</v>
      </c>
      <c r="E106" s="9">
        <f>SUM(B106:D106)</f>
        <v>15714.300000000001</v>
      </c>
      <c r="F106" s="8">
        <f>'TaxItem Data 08-09'!F136+'TaxItem Data 08-09'!F137</f>
        <v>7098</v>
      </c>
      <c r="G106" s="8">
        <f>'TaxItem Data 08-09'!G136+'TaxItem Data 08-09'!G137</f>
        <v>7098</v>
      </c>
      <c r="H106" s="8">
        <f>'TaxItem Data 08-09'!H136+'TaxItem Data 08-09'!H137</f>
        <v>7098</v>
      </c>
      <c r="I106" s="9">
        <f>SUM(F106:H106)</f>
        <v>21294</v>
      </c>
      <c r="J106" s="8">
        <f>'TaxItem Data 08-09'!J136+'TaxItem Data 08-09'!J137</f>
        <v>7098.03703925</v>
      </c>
      <c r="K106" s="8">
        <f>'TaxItem Data 08-09'!K136+'TaxItem Data 08-09'!K137</f>
        <v>7098</v>
      </c>
      <c r="L106" s="8">
        <f>'TaxItem Data 08-09'!L136+'TaxItem Data 08-09'!L137</f>
        <v>7098</v>
      </c>
      <c r="M106" s="9">
        <f>SUM(J106:L106)</f>
        <v>21294.03703925</v>
      </c>
      <c r="N106" s="8">
        <f>'TaxItem Data 08-09'!N136+'TaxItem Data 08-09'!N137</f>
        <v>7098</v>
      </c>
      <c r="O106" s="8">
        <f>'TaxItem Data 08-09'!O136+'TaxItem Data 08-09'!O137</f>
        <v>7098</v>
      </c>
      <c r="P106" s="8">
        <f>'TaxItem Data 08-09'!P136+'TaxItem Data 08-09'!P137</f>
        <v>7098</v>
      </c>
      <c r="Q106" s="9">
        <f>SUM(N106:P106)</f>
        <v>21294</v>
      </c>
    </row>
    <row r="107" spans="1:17" ht="12.75">
      <c r="A107" s="15" t="s">
        <v>149</v>
      </c>
      <c r="B107" s="13">
        <f aca="true" t="shared" si="12" ref="B107:I107">B105-B106</f>
        <v>103419.58851854003</v>
      </c>
      <c r="C107" s="13">
        <f t="shared" si="12"/>
        <v>115371.67682549001</v>
      </c>
      <c r="D107" s="13">
        <f t="shared" si="12"/>
        <v>202693.74207101</v>
      </c>
      <c r="E107" s="14">
        <f t="shared" si="12"/>
        <v>421485.0074150401</v>
      </c>
      <c r="F107" s="13">
        <f t="shared" si="12"/>
        <v>123201.95284633998</v>
      </c>
      <c r="G107" s="13">
        <f t="shared" si="12"/>
        <v>120564.78175762997</v>
      </c>
      <c r="H107" s="13">
        <f t="shared" si="12"/>
        <v>181749.50823783</v>
      </c>
      <c r="I107" s="14">
        <f t="shared" si="12"/>
        <v>425516.2428418</v>
      </c>
      <c r="J107" s="13">
        <f>J105-J106</f>
        <v>116011.57549958</v>
      </c>
      <c r="K107" s="13">
        <f>K105-K106</f>
        <v>98787.24600383002</v>
      </c>
      <c r="L107" s="13">
        <f>L105-L106</f>
        <v>173926.59905997996</v>
      </c>
      <c r="M107" s="14">
        <f>M105-M106</f>
        <v>388725.42056338995</v>
      </c>
      <c r="N107" s="13">
        <f>N105-N106</f>
        <v>106234.64588442999</v>
      </c>
      <c r="O107" s="13">
        <f>O105-O106</f>
        <v>106251.70104607</v>
      </c>
      <c r="P107" s="13">
        <f>P105-P106</f>
        <v>157538.21618206</v>
      </c>
      <c r="Q107" s="14">
        <f>Q105-Q106</f>
        <v>370024.56311255996</v>
      </c>
    </row>
    <row r="108" ht="14.25">
      <c r="A108" s="20" t="s">
        <v>126</v>
      </c>
    </row>
    <row r="111" ht="12.75">
      <c r="E111" s="2"/>
    </row>
  </sheetData>
  <mergeCells count="20">
    <mergeCell ref="N2:Q2"/>
    <mergeCell ref="N33:Q33"/>
    <mergeCell ref="N68:Q68"/>
    <mergeCell ref="N103:Q103"/>
    <mergeCell ref="A68:A69"/>
    <mergeCell ref="B68:E68"/>
    <mergeCell ref="A103:A104"/>
    <mergeCell ref="B103:E103"/>
    <mergeCell ref="A2:A3"/>
    <mergeCell ref="B2:E2"/>
    <mergeCell ref="A33:A34"/>
    <mergeCell ref="B33:E33"/>
    <mergeCell ref="F2:I2"/>
    <mergeCell ref="F33:I33"/>
    <mergeCell ref="F68:I68"/>
    <mergeCell ref="F103:I103"/>
    <mergeCell ref="J2:M2"/>
    <mergeCell ref="J33:M33"/>
    <mergeCell ref="J68:M68"/>
    <mergeCell ref="J103:M103"/>
  </mergeCells>
  <printOptions/>
  <pageMargins left="0.75" right="0.75" top="0.66" bottom="0.57" header="0.3" footer="0.5"/>
  <pageSetup fitToHeight="3" fitToWidth="1" horizontalDpi="300" verticalDpi="300" orientation="landscape" paperSize="9" scale="55" r:id="rId1"/>
  <headerFooter alignWithMargins="0">
    <oddHeader>&amp;C&amp;"Arial,Bold"&amp;12TANZANIA REVENUE AUTHORITY
Actual Revenue Collections (Quarterly) for 2008/09 by Regions</oddHeader>
  </headerFooter>
  <rowBreaks count="2" manualBreakCount="2">
    <brk id="31" max="255" man="1"/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 Data Warehouse</dc:creator>
  <cp:keywords/>
  <dc:description/>
  <cp:lastModifiedBy>EHezron</cp:lastModifiedBy>
  <cp:lastPrinted>2009-04-29T14:29:30Z</cp:lastPrinted>
  <dcterms:created xsi:type="dcterms:W3CDTF">2006-12-06T22:38:00Z</dcterms:created>
  <dcterms:modified xsi:type="dcterms:W3CDTF">2009-07-10T15:06:25Z</dcterms:modified>
  <cp:category/>
  <cp:version/>
  <cp:contentType/>
  <cp:contentStatus/>
</cp:coreProperties>
</file>